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00" yWindow="65516" windowWidth="12040" windowHeight="10100" activeTab="0"/>
  </bookViews>
  <sheets>
    <sheet name="Calcolo_Berechnung" sheetId="1" r:id="rId1"/>
    <sheet name="Classi_Kategorien" sheetId="2" r:id="rId2"/>
    <sheet name="TabA" sheetId="3" r:id="rId3"/>
    <sheet name="TabB" sheetId="4" r:id="rId4"/>
    <sheet name="TabE" sheetId="5" r:id="rId5"/>
    <sheet name="TabS" sheetId="6" r:id="rId6"/>
  </sheets>
  <definedNames>
    <definedName name="_xlfn.IFERROR" hidden="1">#NAME?</definedName>
    <definedName name="cat">'Classi_Kategorien'!$B$6:$J$46</definedName>
    <definedName name="_xlnm.Print_Area" localSheetId="0">'Calcolo_Berechnung'!$B$2:$O$76</definedName>
    <definedName name="_xlnm.Print_Area" localSheetId="1">'Classi_Kategorien'!$B$1:$I$46</definedName>
    <definedName name="_xlnm.Print_Area" localSheetId="2">'TabA'!$A$3:$K$41</definedName>
    <definedName name="_xlnm.Print_Area" localSheetId="3">'TabB'!$A$2:$L$20</definedName>
    <definedName name="_xlnm.Print_Area" localSheetId="4">'TabE'!$A$1:$C$25</definedName>
    <definedName name="_xlnm.Print_Area" localSheetId="5">'TabS'!$A$1:$C$51</definedName>
    <definedName name="spese">'TabS'!$F$8:$G$51</definedName>
  </definedNames>
  <calcPr fullCalcOnLoad="1"/>
</workbook>
</file>

<file path=xl/comments1.xml><?xml version="1.0" encoding="utf-8"?>
<comments xmlns="http://schemas.openxmlformats.org/spreadsheetml/2006/main">
  <authors>
    <author>win2</author>
    <author>Harald Zimmerhofer</author>
  </authors>
  <commentList>
    <comment ref="E9" authorId="0">
      <text>
        <r>
          <rPr>
            <b/>
            <sz val="8"/>
            <rFont val="Tahoma"/>
            <family val="2"/>
          </rPr>
          <t>Nome del progetto
Projekttitel eingeben</t>
        </r>
      </text>
    </comment>
    <comment ref="E12" authorId="0">
      <text>
        <r>
          <rPr>
            <b/>
            <sz val="8"/>
            <rFont val="Tahoma"/>
            <family val="2"/>
          </rPr>
          <t>Nome e indirizzo della committenza
Name und Adresse der Auftraggeber</t>
        </r>
      </text>
    </comment>
    <comment ref="G19" authorId="0">
      <text>
        <r>
          <rPr>
            <b/>
            <sz val="8"/>
            <rFont val="Tahoma"/>
            <family val="2"/>
          </rPr>
          <t>Inserire l'importo netto dei lavori di costruzione (comprensivo di installazioni elettriche e impianti termosanitari )
Netto Baukosten eingeben (inkl. Haustechnik und Elektrotechnik)</t>
        </r>
      </text>
    </comment>
    <comment ref="E49" authorId="1">
      <text>
        <r>
          <rPr>
            <b/>
            <sz val="8"/>
            <rFont val="Tahoma"/>
            <family val="2"/>
          </rPr>
          <t xml:space="preserve">Nel caso in cui si vogliano calcolare importi diversi dai lavori edili, inserire qui  i dati , altrimenti lasciare vuota la casella.
Hier Wert eingeben falls man einen anderen Wert als die Bauarbeiten berechnen möchte, ansonsten leer lassen.
</t>
        </r>
      </text>
    </comment>
    <comment ref="H74" authorId="0">
      <text>
        <r>
          <rPr>
            <b/>
            <sz val="8"/>
            <rFont val="Tahoma"/>
            <family val="2"/>
          </rPr>
          <t>Inserire qui un eventuale sconto
Eventuellen Nachlass hier eingeben</t>
        </r>
      </text>
    </comment>
    <comment ref="B16" authorId="0">
      <text>
        <r>
          <rPr>
            <b/>
            <sz val="9"/>
            <rFont val="Tahoma"/>
            <family val="2"/>
          </rPr>
          <t xml:space="preserve">cliccare e scegliere: 1a, 1b, 1c, 1d, 1e, 1f </t>
        </r>
        <r>
          <rPr>
            <sz val="9"/>
            <rFont val="Tahoma"/>
            <family val="2"/>
          </rPr>
          <t>o</t>
        </r>
        <r>
          <rPr>
            <b/>
            <sz val="9"/>
            <rFont val="Tahoma"/>
            <family val="2"/>
          </rPr>
          <t xml:space="preserve"> 1g
</t>
        </r>
        <r>
          <rPr>
            <sz val="9"/>
            <rFont val="Tahoma"/>
            <family val="2"/>
          </rPr>
          <t>descrizioni vedi tabella "Classi"</t>
        </r>
        <r>
          <rPr>
            <b/>
            <sz val="9"/>
            <rFont val="Tahoma"/>
            <family val="2"/>
          </rPr>
          <t xml:space="preserve">
anklicken und auswählen: 1a, 1b, 1c, 1d, 1e, 1f </t>
        </r>
        <r>
          <rPr>
            <sz val="9"/>
            <rFont val="Tahoma"/>
            <family val="2"/>
          </rPr>
          <t>oder</t>
        </r>
        <r>
          <rPr>
            <b/>
            <sz val="9"/>
            <rFont val="Tahoma"/>
            <family val="2"/>
          </rPr>
          <t xml:space="preserve"> 1g
</t>
        </r>
        <r>
          <rPr>
            <sz val="9"/>
            <rFont val="Tahoma"/>
            <family val="2"/>
          </rPr>
          <t>Beschreibungen siehe Tabelle "Kategorien"</t>
        </r>
      </text>
    </comment>
    <comment ref="B30" authorId="0">
      <text>
        <r>
          <rPr>
            <b/>
            <sz val="9"/>
            <rFont val="Tahoma"/>
            <family val="2"/>
          </rPr>
          <t>cliccare e scegliere: 1 o 0
anklicken und auswählen: 1 oder 0</t>
        </r>
      </text>
    </comment>
    <comment ref="B31" authorId="0">
      <text>
        <r>
          <rPr>
            <b/>
            <sz val="9"/>
            <rFont val="Tahoma"/>
            <family val="2"/>
          </rPr>
          <t>cliccare e scegliere: 1 o 0
anklicken und auswählen: 1 oder 0</t>
        </r>
      </text>
    </comment>
    <comment ref="B34" authorId="0">
      <text>
        <r>
          <rPr>
            <b/>
            <sz val="9"/>
            <rFont val="Tahoma"/>
            <family val="2"/>
          </rPr>
          <t>cliccare e scegliere: 1 o 0
anklicken und auswählen: 1 oder 0</t>
        </r>
      </text>
    </comment>
    <comment ref="B37" authorId="0">
      <text>
        <r>
          <rPr>
            <b/>
            <sz val="9"/>
            <rFont val="Tahoma"/>
            <family val="2"/>
          </rPr>
          <t>cliccare e scegliere: 1 o 0
anklicken und auswählen: 1 oder 0</t>
        </r>
      </text>
    </comment>
    <comment ref="B38" authorId="0">
      <text>
        <r>
          <rPr>
            <b/>
            <sz val="9"/>
            <rFont val="Tahoma"/>
            <family val="2"/>
          </rPr>
          <t>cliccare e scegliere: 1 o 0
anklicken und auswählen: 1 oder 0</t>
        </r>
      </text>
    </comment>
    <comment ref="B39" authorId="0">
      <text>
        <r>
          <rPr>
            <b/>
            <sz val="9"/>
            <rFont val="Tahoma"/>
            <family val="2"/>
          </rPr>
          <t>cliccare e scegliere: 1 o 0
anklicken und auswählen: 1 oder 0</t>
        </r>
      </text>
    </comment>
    <comment ref="B40" authorId="0">
      <text>
        <r>
          <rPr>
            <b/>
            <sz val="9"/>
            <rFont val="Tahoma"/>
            <family val="2"/>
          </rPr>
          <t>cliccare e scegliere: 1 o 0
anklicken und auswählen: 1 oder 0</t>
        </r>
      </text>
    </comment>
    <comment ref="B43" authorId="0">
      <text>
        <r>
          <rPr>
            <b/>
            <sz val="9"/>
            <rFont val="Tahoma"/>
            <family val="2"/>
          </rPr>
          <t>cliccare e scegliere: 1 o 0
anklicken und auswählen: 1 oder 0</t>
        </r>
      </text>
    </comment>
    <comment ref="B44" authorId="0">
      <text>
        <r>
          <rPr>
            <b/>
            <sz val="9"/>
            <rFont val="Tahoma"/>
            <family val="2"/>
          </rPr>
          <t>cliccare e scegliere: 1 o 0
anklicken und auswählen: 1 oder 0</t>
        </r>
      </text>
    </comment>
    <comment ref="B45" authorId="0">
      <text>
        <r>
          <rPr>
            <b/>
            <sz val="9"/>
            <rFont val="Tahoma"/>
            <family val="2"/>
          </rPr>
          <t>cliccare e scegliere: 1 o 0
anklicken und auswählen: 1 oder 0</t>
        </r>
      </text>
    </comment>
    <comment ref="B56" authorId="0">
      <text>
        <r>
          <rPr>
            <b/>
            <sz val="9"/>
            <rFont val="Tahoma"/>
            <family val="2"/>
          </rPr>
          <t>cliccare e scegliere: 1 o 0
anklicken und auswählen: 1 oder 0</t>
        </r>
      </text>
    </comment>
  </commentList>
</comments>
</file>

<file path=xl/sharedStrings.xml><?xml version="1.0" encoding="utf-8"?>
<sst xmlns="http://schemas.openxmlformats.org/spreadsheetml/2006/main" count="447" uniqueCount="329">
  <si>
    <t>Werte oder Daten eingeben</t>
  </si>
  <si>
    <t>inserire valori o dati</t>
  </si>
  <si>
    <t>Honorarberechnung für architektonische Planungsleistungen im privaten Hochbau</t>
  </si>
  <si>
    <t xml:space="preserve">percentuale di aumento su  1.) in caso di incarico parziale </t>
  </si>
  <si>
    <t>ohne Nachlass</t>
  </si>
  <si>
    <t>Beträge mit Nachlass</t>
  </si>
  <si>
    <t xml:space="preserve">senza sconto </t>
  </si>
  <si>
    <t>Prozentuelle Erhöhung auf 1.) bei Teilaufträgen</t>
  </si>
  <si>
    <t>Questa tabella è un supporto puramente indicativo per il calcolo dell'onorario; non vuole e non può avere alcun valore formale o legale.</t>
  </si>
  <si>
    <t xml:space="preserve">importi con sconto </t>
  </si>
  <si>
    <t>Dr. Arch.
Max Mustermann
Via Portici 1
39100 Bolzano</t>
  </si>
  <si>
    <t>Die unter Buchstabe b) genannten Gebäude, wenn sie von größerer Bedeutung sind, Wohnhäuser und gewerbliche Bauten, einfache Villen, Badeanstalten und Bauten für sportliche Zwecke, wichtige Schulen und Oberschulen u.ä.</t>
  </si>
  <si>
    <t xml:space="preserve">Gli edifici di cui alla lettera b) quando siano di importanza maggiore, edifici di abitazione civile e di commercio, villini semplici, bagni e costruzioni di carattere sportivo, scuole importanti ed istituti superiori e simili. </t>
  </si>
  <si>
    <t>Paläste und Bügerhäuser, große und kleine herrschaftliche Villen, Gärten, Theater, Kinos, Kirchen, Banken, Hotels, provisorische Gebäude für Gestaltungszwecke, ornamentale Glashäuser und im allgemeinen alle Gebäude von technischer und architektonischer Bedeutung. Industriebauten mit speziellen Eigenschaften und besonderer technischer Bedeutung. Künstlerische Restaurierungen und Teilbauleitpläne.</t>
  </si>
  <si>
    <t>Palazzi e case signorili, ville e villini signorili, giardini, teatri, cinema, chiese, banche, alberghi,  edifici provvisori di carattere decorativo, serre ornamentali, ed in genere tutti gli edifici di rilevante importanza tecnica ed architettonica. Costruzioni industriali con caratteristiche speciali e di peculiare importanza tecnica. Restauri artistici e piani regolatori parziali.</t>
  </si>
  <si>
    <t xml:space="preserve">Außen- oder Innengestaltung und Einrichtung von Gebäuden und Räumlichkeiten. Zeichnung von Möbeln, Kunstwerken aus Metall, Glas usw. Bauten von rein künstlerischem und monumentalem Charakter. Kioske, Pavillons, Brunnen, Altäre, Gedenkstätten, Grabstätten. </t>
  </si>
  <si>
    <t xml:space="preserve">Decorazione esterna o interna ed arredamento di edifici e di ambienti. Disegno di mobili, opere artistiche in metallo in vetro, ecc.. Costruzioni di carattere prettamente artistico e monumentale. Chioschi, padiglioni, fontane, altari, monumenti commemorativi costruzioni funerarie. </t>
  </si>
  <si>
    <t>a1) Progetto definitivo /
Einreichprojekt</t>
  </si>
  <si>
    <t>Auswählen"1"= JA; "0"=NEIN</t>
  </si>
  <si>
    <t>scegliere "1"= SI; "0"=NO</t>
  </si>
  <si>
    <t>Klasse auswählen</t>
  </si>
  <si>
    <t>scegliere la classe</t>
  </si>
  <si>
    <t>IMPORTO DELLE OPERE</t>
  </si>
  <si>
    <t>Costruzioni edilizie</t>
  </si>
  <si>
    <t>Impianti industriali completi</t>
  </si>
  <si>
    <t>Impianti di servizi generali</t>
  </si>
  <si>
    <t>(Lire)</t>
  </si>
  <si>
    <t>Ia</t>
  </si>
  <si>
    <t>Ib</t>
  </si>
  <si>
    <t>Ic</t>
  </si>
  <si>
    <t>Id</t>
  </si>
  <si>
    <t>Ie</t>
  </si>
  <si>
    <t>If</t>
  </si>
  <si>
    <t>Ig</t>
  </si>
  <si>
    <t>IIa</t>
  </si>
  <si>
    <t>IIb</t>
  </si>
  <si>
    <t>IIc</t>
  </si>
  <si>
    <t>IIIa</t>
  </si>
  <si>
    <t>IIIb</t>
  </si>
  <si>
    <t>IIIc</t>
  </si>
  <si>
    <t>Per importi superiori</t>
  </si>
  <si>
    <t>(Euro)</t>
  </si>
  <si>
    <t xml:space="preserve">        </t>
  </si>
  <si>
    <t xml:space="preserve">    </t>
  </si>
  <si>
    <t>incarico parziale</t>
  </si>
  <si>
    <t>Teilauftrag</t>
  </si>
  <si>
    <t>TABELLA A - TABELLE A</t>
  </si>
  <si>
    <t>c</t>
  </si>
  <si>
    <t>d</t>
  </si>
  <si>
    <t>Fehlermeldung</t>
  </si>
  <si>
    <t>Suchliste</t>
  </si>
  <si>
    <t>Error</t>
  </si>
  <si>
    <t>gesamt</t>
  </si>
  <si>
    <t>E</t>
  </si>
  <si>
    <t>F</t>
  </si>
  <si>
    <t>G</t>
  </si>
  <si>
    <t>H</t>
  </si>
  <si>
    <t>J</t>
  </si>
  <si>
    <t>K</t>
  </si>
  <si>
    <t>x=</t>
  </si>
  <si>
    <t>bis</t>
  </si>
  <si>
    <t>über</t>
  </si>
  <si>
    <t>fino a</t>
  </si>
  <si>
    <t>bis zu</t>
  </si>
  <si>
    <t>Nachlass</t>
  </si>
  <si>
    <t>Somma / Summe</t>
  </si>
  <si>
    <t xml:space="preserve">
</t>
  </si>
  <si>
    <t>PERCENTUALI PER SCAGLIONI DI IMPORTO DEI LAVORIE PER CLASSI E CATEGORIE</t>
  </si>
  <si>
    <t>PROZENTSÄTZE GESTAFFELT NACH BETRÄGE DER ARBEITEN UND NACH KLASSEN UND KATEGORIEN</t>
  </si>
  <si>
    <t>Importo dell'opera</t>
  </si>
  <si>
    <t>Betrag des Arbeiten</t>
  </si>
  <si>
    <t xml:space="preserve">  fino a  2.582,28 Euro
  Bis   2.582,28 Euro</t>
  </si>
  <si>
    <t>fino a 10.329,14 Euro
von 2.582,28 bis 10.329,14 Euro</t>
  </si>
  <si>
    <t>fino a 25.822,84 Euro
von 10.329,14 bis 25.822,84 Euro</t>
  </si>
  <si>
    <t>superiore a 51.645,69 Euro e per ogni importo
Über 51.645,69 Euro und für jeden Betrag</t>
  </si>
  <si>
    <t>fino a 51.645,69 Euro
von 25.822,84 bis 51.645,69 Euro</t>
  </si>
  <si>
    <t xml:space="preserve">aliquota/Faktor </t>
  </si>
  <si>
    <t>Betrag über</t>
  </si>
  <si>
    <t>Betrag bis</t>
  </si>
  <si>
    <t>per imp.fino a</t>
  </si>
  <si>
    <t>Somma contabilità</t>
  </si>
  <si>
    <t>Summe Abrechnung</t>
  </si>
  <si>
    <t>Legende:</t>
  </si>
  <si>
    <t>Legenda:</t>
  </si>
  <si>
    <t>a1) Einreichprojekt</t>
  </si>
  <si>
    <t>Ausführungsplanung</t>
  </si>
  <si>
    <t>d) Leistungsverzeichnis</t>
  </si>
  <si>
    <t>5.)</t>
  </si>
  <si>
    <t>Bezugsbetrag (1+2)</t>
  </si>
  <si>
    <t>Importo di riferimento (1+2)</t>
  </si>
  <si>
    <t>3.)</t>
  </si>
  <si>
    <t>Progetto preliminare</t>
  </si>
  <si>
    <t>4.)</t>
  </si>
  <si>
    <t>a1) Progetto definitivo</t>
  </si>
  <si>
    <t>Versione maggio 2013-1</t>
  </si>
  <si>
    <t>Ausgabe Mai 2013-1</t>
  </si>
  <si>
    <t>Progetto definitivo</t>
  </si>
  <si>
    <t>Progettazione esecutiva</t>
  </si>
  <si>
    <t>Direzione lavori</t>
  </si>
  <si>
    <t>Importi con sconto e spese</t>
  </si>
  <si>
    <t>Beträge mit Skonto u. Spesen</t>
  </si>
  <si>
    <t>fattore delle spese calcolate</t>
  </si>
  <si>
    <t>Calcolo dell'onorario per prestazioni di progettazione architettonica nell'edilizia privata</t>
  </si>
  <si>
    <t>al massimo 25%</t>
  </si>
  <si>
    <t>max. 25%</t>
  </si>
  <si>
    <t>Nome del progetto - Projekttitel</t>
  </si>
  <si>
    <t>Nome committenza - Name Auftraggeber</t>
  </si>
  <si>
    <t>€    x</t>
  </si>
  <si>
    <t>€       x</t>
  </si>
  <si>
    <t>Die Prozentsätze gelten für die Arbeiten der Klasse I.</t>
  </si>
  <si>
    <t xml:space="preserve">   Per lavori di altre classi tali percentuali vengono ridotte del 30%.</t>
  </si>
  <si>
    <t xml:space="preserve">   Le percentuali si riferiscono a lavori della classe I.</t>
  </si>
  <si>
    <t>Prozentsätze</t>
  </si>
  <si>
    <t>Percentuali</t>
  </si>
  <si>
    <t>AUFMASS UND ABRECHNUNG DER ARBEITEN</t>
  </si>
  <si>
    <t>MISURA E CONTABILITÀ DEI LAVORI</t>
  </si>
  <si>
    <t>TABELLA E - TABELLE E</t>
  </si>
  <si>
    <t>e oltre / und darüber</t>
  </si>
  <si>
    <t>0</t>
  </si>
  <si>
    <t>% der Spesenvergütung</t>
  </si>
  <si>
    <t>bis Euro</t>
  </si>
  <si>
    <t>Betrag der Arbeiten von Euro</t>
  </si>
  <si>
    <t>% di rimborso spese</t>
  </si>
  <si>
    <t>a Euro</t>
  </si>
  <si>
    <t>importo dei lavori da Euro</t>
  </si>
  <si>
    <t>Die Prozentsätze beziehen sich auf den Gesamtbetrag der Arbeiten und werden auf die Honorare angewandt</t>
  </si>
  <si>
    <t>le percentuali si riferiscono all'importo complessivo dei lavori e si applicano agli onorari</t>
  </si>
  <si>
    <t>RIMBORSO SPESE - SPESENVERGÜTUNG</t>
  </si>
  <si>
    <t>TABELLA S - TABELLE S</t>
  </si>
  <si>
    <t>Gesamtbetrag Honorar</t>
  </si>
  <si>
    <t>Importo complessivo onorario</t>
  </si>
  <si>
    <t>parte I</t>
  </si>
  <si>
    <t>Teil I</t>
  </si>
  <si>
    <t>parte II</t>
  </si>
  <si>
    <t>Teil II</t>
  </si>
  <si>
    <t>Diese Tabelle ist eine nicht bindende Unterstützung für die Berechnung eines Honorars und erhebt keinen formalen oder rechtlichen Anspruch.</t>
  </si>
  <si>
    <t>Vorprojekt</t>
  </si>
  <si>
    <t>Bauleitung</t>
  </si>
  <si>
    <t>Prozentueller Nachlass</t>
  </si>
  <si>
    <t>a-b-c-d</t>
  </si>
  <si>
    <t>f-g</t>
  </si>
  <si>
    <t>II/III</t>
  </si>
  <si>
    <t>---</t>
  </si>
  <si>
    <t>0,04-0,07</t>
  </si>
  <si>
    <t>0,01-0,02</t>
  </si>
  <si>
    <t>0,15-0,12</t>
  </si>
  <si>
    <t>0,05-0,04</t>
  </si>
  <si>
    <t>Classi di lavori secondo l’elencazione dell’articolo 14</t>
  </si>
  <si>
    <t xml:space="preserve"> Teilleistungen</t>
  </si>
  <si>
    <t xml:space="preserve"> Klasse der Arbeiten laut Aufzählung des Artikels 14</t>
  </si>
  <si>
    <t>a)  Progetto di massima / 
Vorprojekt</t>
  </si>
  <si>
    <t>b) Preventivo sommario / 
summarischer Kostenvoranschlag</t>
  </si>
  <si>
    <t>c) Progetto esecutivo / 
Ausführungsprojekt</t>
  </si>
  <si>
    <t>d) Preventivo particolareggiato /
detaillierter Kostenvoranschlag</t>
  </si>
  <si>
    <t>e) Particolari costruttivi e decorativi / 
Bau- und Gestaltungsdetails</t>
  </si>
  <si>
    <t>f) Capitolati e contratti / 
Leistungsverzeichnisse und Verträge</t>
  </si>
  <si>
    <t>g) Direzione lavori / 
Bauleitung</t>
  </si>
  <si>
    <t>h) Prove di officina / 
Werksprüfungen</t>
  </si>
  <si>
    <t>i) Assistenza al collaudo 
Beihilfe bei der Abnahme</t>
  </si>
  <si>
    <t>l) Liquidazione / 
Abrechnung</t>
  </si>
  <si>
    <t>CLASSI E CATEGORIE DELLE OPERE SECONDO L’ELENCAZIONE DELL’ART. 14</t>
  </si>
  <si>
    <t>Bauten einfacher Gestaltung, landwirtschaftliche Gebäude, Lager, einfache Industriegebäude ohne besondere technische Belange, Werkhallen, Baracken, provisorische Gebäude ohne Bedeutung u.ä.Betondecken und Ziegeldecken für Wohngebäude, gestützt auf gewöhnlichem Mauerwerk mit normaler Tragfähigkeit bis zu 5 m Spannweite.</t>
  </si>
  <si>
    <t>Bauvorhaben</t>
  </si>
  <si>
    <t>Bauherr</t>
  </si>
  <si>
    <t>Committente</t>
  </si>
  <si>
    <t>Progetto di costruzione</t>
  </si>
  <si>
    <t>Betrag der Bauarbeiten</t>
  </si>
  <si>
    <t>Importo dei lavori di costruzione</t>
  </si>
  <si>
    <t>Classe e categoria - Klasse und Kategorie</t>
  </si>
  <si>
    <t>Data - Datum:</t>
  </si>
  <si>
    <t>Einreichprojekt</t>
  </si>
  <si>
    <t>% interpolata - interpolierter % Satz</t>
  </si>
  <si>
    <t>%</t>
  </si>
  <si>
    <t>x</t>
  </si>
  <si>
    <t>=</t>
  </si>
  <si>
    <t>1.)</t>
  </si>
  <si>
    <t>2.)</t>
  </si>
  <si>
    <t>Prestazioni parziali</t>
  </si>
  <si>
    <t>Teilleistungen</t>
  </si>
  <si>
    <t>a)  Maximalprojekt</t>
  </si>
  <si>
    <t>b) Überschlägiger Kostenvoranschlag</t>
  </si>
  <si>
    <t>c) Ausführungsprojekt</t>
  </si>
  <si>
    <t>e) Konstruktive und architektonische Details</t>
  </si>
  <si>
    <t>f) Verdingungsbedingungen u.Verträge</t>
  </si>
  <si>
    <t>g) Bauleitung</t>
  </si>
  <si>
    <t>i) Kollaudierungsassistenz</t>
  </si>
  <si>
    <t>l) Liquidierung</t>
  </si>
  <si>
    <t>a) Progetto di massima</t>
  </si>
  <si>
    <t>b) Preventivo sommario</t>
  </si>
  <si>
    <t>c) Progetto esecutivo</t>
  </si>
  <si>
    <t>d) Preventivo particolareggiato</t>
  </si>
  <si>
    <t>e) Particolari costruttivi e decorativi</t>
  </si>
  <si>
    <t>f) Capitolati e contratti</t>
  </si>
  <si>
    <t>g) Direzione lavori</t>
  </si>
  <si>
    <t>i) Assistenza al collaudo</t>
  </si>
  <si>
    <t>l) Liquidazione</t>
  </si>
  <si>
    <t>Descrizione</t>
  </si>
  <si>
    <t>Beschreibung</t>
  </si>
  <si>
    <t>1a</t>
  </si>
  <si>
    <t>Somma</t>
  </si>
  <si>
    <t>Summe</t>
  </si>
  <si>
    <t>Contabilitá</t>
  </si>
  <si>
    <t>Abrechnung</t>
  </si>
  <si>
    <t>Spese</t>
  </si>
  <si>
    <t>Spesen</t>
  </si>
  <si>
    <t>errechneter Spesensatz</t>
  </si>
  <si>
    <t>per importi oltre</t>
  </si>
  <si>
    <t/>
  </si>
  <si>
    <t>Descrizioni</t>
  </si>
  <si>
    <t>Beschreibungen</t>
  </si>
  <si>
    <t>sconto</t>
  </si>
  <si>
    <t>percentuale di sconto</t>
  </si>
  <si>
    <t>1b</t>
  </si>
  <si>
    <t>1c</t>
  </si>
  <si>
    <t>1d</t>
  </si>
  <si>
    <t>1e</t>
  </si>
  <si>
    <t>1f</t>
  </si>
  <si>
    <t>1g</t>
  </si>
  <si>
    <t>2a</t>
  </si>
  <si>
    <t>2b</t>
  </si>
  <si>
    <t>2c</t>
  </si>
  <si>
    <t>3a</t>
  </si>
  <si>
    <t>3b</t>
  </si>
  <si>
    <t>3c</t>
  </si>
  <si>
    <t>4a</t>
  </si>
  <si>
    <t>4b</t>
  </si>
  <si>
    <t>4c</t>
  </si>
  <si>
    <t>6a</t>
  </si>
  <si>
    <t>6b</t>
  </si>
  <si>
    <t>7a</t>
  </si>
  <si>
    <t>7b</t>
  </si>
  <si>
    <t>7c</t>
  </si>
  <si>
    <t>9a</t>
  </si>
  <si>
    <t>9b</t>
  </si>
  <si>
    <t>9c</t>
  </si>
  <si>
    <t>g</t>
  </si>
  <si>
    <t>b</t>
  </si>
  <si>
    <t>a</t>
  </si>
  <si>
    <t>f</t>
  </si>
  <si>
    <t>e</t>
  </si>
  <si>
    <t>GRUNDTEILLEISTUNGEN BETREFFEND DIE PROJEKTIERUNG UND BAULEITUNG</t>
  </si>
  <si>
    <t>ALIQUOTE BASE RELATIVE ALLA PROGETTAZIONE E DIREZIONE LAVORI</t>
  </si>
  <si>
    <t>TABELLA B - TABELLE B</t>
  </si>
  <si>
    <t>Für Arbeiten der anderen Klassen werden die Prozentsätze um 30% gekürzt.</t>
  </si>
  <si>
    <t>Straßen, Straßenbahnlinien und Gebirgsbahnen oder jedenfalls solche mit besonders schwieriger Planung, ausgeschlossen Kunstbauten von Bedeutung und Stationen von besonderer Art, welche getrennt zu verrechnen sind. Schwebebahnen und Seilbahnen.</t>
  </si>
  <si>
    <t>Trockenlegungen, Bewässerungen, hydraulische Anlage für die Erzeugung von Elektrizität und Antriebskraft, Hafenanlagen und Anlagen für die Binnenschifffahrt, Aufbereitung der Wasserläufe und Gebirgsbecken, ähnliche Werke, ausgenommen Kunstbauten von Bedeutung, welche getrennt zu verrechnen sind.</t>
  </si>
  <si>
    <t>Trockenlegungen und Bewässerungen sowie natürlicher Abfluss, Regelung von Wasserläufen und Gebirgsbecken</t>
  </si>
  <si>
    <t>Trockenlegungen und Bewässerungen mit mechanischer Wasserschöpfung (ausgenommen Maschinenausstattung). Wasserableitung für Antriebskraft und Erzeugung von Elektrizität</t>
  </si>
  <si>
    <t>Anlagen für die Binnenschifffahrt und Hafenanlagen.</t>
  </si>
  <si>
    <t>Anlagen für die Fassung, die Leitung und Verteilung von Wasser- städtische Kanalisierungen.</t>
  </si>
  <si>
    <t>Brücken, isolierte Werke, Spezialstrukturen.</t>
  </si>
  <si>
    <t>Mauer- und Holzbrücken, Bauten oder Gebäude für hydraulische Anlagen, herkömmliche Holz- oder Metallstrukturen.</t>
  </si>
  <si>
    <t>Staudämme, Becken, Hebewerke. Brücken aus Stahl. Metallstrukturen besonderer Art sowie von außergewöhnlicher baulicher Bedeutung, die besondere Berechnungen erfordern.</t>
  </si>
  <si>
    <t>Gallerien, unterirdische- und Unterwasserwerke, Spezialgründungen.</t>
  </si>
  <si>
    <t>Costruzioni improntate a grande semplicità, fabbricati rurali: magazzini, edifici industriali semplici e senza particolari esigenze tecniche, capannoni, baracche, edifici provvisori senza importanza e simili. solai in cemento armato o solettoni in laterizi per case di abitazione appoggiati su murature ordinarie per portate normali fino a 5 metri.</t>
  </si>
  <si>
    <t>Anlagen für die anorganische Chemieindustrie, für die Herstellung und Destillation von Brennstoffen, eisenverarbeitende Anlagen, mechanische Werkstätten, Schiffswerften, Zement-, Kalk-, Ziegelstein-, Glas- und Keramikfabriken, Gärindustrieanlagen, Anlagen für die Lebensmittelchemie, Färbereien.</t>
  </si>
  <si>
    <t>Anlagen für die organische Chemieindustrie, für die spezielle chemische Kleinindustrie, Metallurgieanlagen (ausgenommen jener für Eisen), Anlagen für die Aufbereitung und Verarbeitung von Mineralien für die Einrichtung  und den Betrieb von Gruben und Bergwerken.</t>
  </si>
  <si>
    <t>Allgemeine haustechnische Anlagen im Inneren von Industriebetrieben oder von Bauten oder Gruppen von Zivilbauten, u.z. Maschinenausrüstung, Geräte und Zubehör, die nicht unmittelbar mit dem technischen Ablauf verknüpft sind und nicht zu den in obigen Klassen als Ganze berücksichtigten Einrichtungen zählen.</t>
  </si>
  <si>
    <t>Anlagen für die Erzeugung und Verteilung von Dampf, Elektrizität und Antriebskraft, für die Versorgung, Aufbereitung und Verteilung von Wasser im Innern von Gebäuden oder für Industriezwecke, sanitäre Anlagen, Kanalisationsanlagen von Wohnhäusern oder Industriebauten und Anlagen für die Aufbereitung von Abwasser.</t>
  </si>
  <si>
    <t>Anlagen für die Erzeugung und Verteilung von Kälte, von Druckluft, Vakuumanlagen, Heizungsanlagen, Befeuchtungs- und Entlüftungsanlagen, mechanische Beförderung.</t>
  </si>
  <si>
    <t>Beleuchtungs-, Telefon-, Signalisierungs-, Kontrollanlagen usw.</t>
  </si>
  <si>
    <t>Elektroanlagen</t>
  </si>
  <si>
    <t>Thermoelektrische Anlagen, Anlagen der Elektrochemie und Elektrometallurgie.</t>
  </si>
  <si>
    <t>Wasserkraftwerke, Transformations- und Umwandlungsanlagen, Anlagen für den Elektroantrieb</t>
  </si>
  <si>
    <t>Leitungs- und Netzanlagen für die Übertragung und Verteilung der Elektrizität, Telegrafie, Telefonie, Radiotelegrafie, Radiotelefonie.</t>
  </si>
  <si>
    <t>Isolierte Maschinen und deren Teile</t>
  </si>
  <si>
    <t>Eisenbahnen und Straßen</t>
  </si>
  <si>
    <t>Straßen, Straßenbahnlinien und Schienenwege auf dem Flach- und Hügelland mit Ausnahme der bedeutenden Kunstbauten, welche getrennt zu verrechnen sind.</t>
  </si>
  <si>
    <t xml:space="preserve">Impianti di servizi generali interni a stabilimenti industriali od a costruzioni o gruppi di costruzioni civili, e cioè macchinario, apparecchi ed annessi non strettamente legati al diagramma tecnico e non facenti parte di opere complessivamente considerate nelle precedenti classi. </t>
  </si>
  <si>
    <t xml:space="preserve">Strade, linee tramviarie e strade ferrate in pianura e collina, escluse le opere d'arte di importanza da compensarsi a parte. </t>
  </si>
  <si>
    <t xml:space="preserve">Strade, linee tramviarie e ferrovie in montagna o comunque con particolari difficoltà di studio escluse le opere d'arte di importanza e le stazioni di tipi speciali, da compensarsi a parte. Impianti teleferici e funicolari. </t>
  </si>
  <si>
    <t>DEFINIZIONE DELLE CLASSI E CATEGORIE DEI LAVORI</t>
  </si>
  <si>
    <t>TABELLE  A1</t>
  </si>
  <si>
    <t>DEFINITION DER KLASSEN UND KATEGORIEN DER ARBEITEN</t>
  </si>
  <si>
    <t>Klasse</t>
  </si>
  <si>
    <t>Kategorie</t>
  </si>
  <si>
    <t>GEGENSTAND</t>
  </si>
  <si>
    <t>Landwirtschaftliche, industrielle, zivile, künstlerische und dekorative Bauten</t>
  </si>
  <si>
    <t>Industriegebäude von durchschnittlicher konstruktiver Bedeutung. Landwirtschaftliche Gebäude von besonderer Bedeutung. Schulen, kleine Krankenhäuser, Volkswohnhäuser, Kasernen, Gefängnisse, Schlachthäuser, Friedhöfe, Märkte, Bahnhöfe u.ä., wenn sie von durchschnittlicher Bedeutung sind, Strukturen aus Metall.</t>
  </si>
  <si>
    <t>Strukturen oder Teile von Strukturen aus Stahlbeton</t>
  </si>
  <si>
    <t>Strukturen oder Teile von Strukturen aus Stahlbeton, welche eine besondere technische Studie benötigen einschließlich erdbebensicherer Strukturen</t>
  </si>
  <si>
    <t>Vollständige Industrieanlagen u.z.: Maschinen, Geräte, allgemeine und Nebeneinrichtungen, welche für die Industrietätigkeit erforderlich sind, einschließlich von Gebäuden, wenn diese integrierenden Bestandteil der Maschinenausrüstung und der Industrieeinrichtung bilden.</t>
  </si>
  <si>
    <t>Anlagen für die Müllerei, Papier-, Lebensmittel-, natürliche Faserstoff-, Holz-, Lederindustrie u.ä.</t>
  </si>
  <si>
    <t xml:space="preserve">Opere di navigazione interna e portuali. </t>
  </si>
  <si>
    <t>VIII</t>
  </si>
  <si>
    <t>Impianti per provvista, condotta, distribuzione d'acqua -Fognature urbane.</t>
  </si>
  <si>
    <t>IX</t>
  </si>
  <si>
    <t xml:space="preserve">Ponti, manufatti isolati, strutture speciali.  </t>
  </si>
  <si>
    <t xml:space="preserve">Ponti di muratura o di legname, costruzioni ed edifici per opere idrauliche. Strutture in legno o metallo dei tipi ordinari. </t>
  </si>
  <si>
    <t xml:space="preserve">Dighe, conche, elevatori. Ponti di ferro. Opere metalliche di tipo speciale di notevole importanza costruttiva e richiedenti calcolazioni particolari. </t>
  </si>
  <si>
    <t>Gallerie, opere sotterranee e subacquee, fondazioni speciali.</t>
  </si>
  <si>
    <t xml:space="preserve">Impianti della industria chimica inorganica, della preparazione e distillazione dei combustibili, impianti siderurgici, officine meccaniche, cantieri navali, fabbriche di cemento, calce, laterizi, vetrerie e ceramiche, impianti per le industrie della fermentazione, chimico-alimentari e tintorie. </t>
  </si>
  <si>
    <t xml:space="preserve">Impianti per le industrie molitorie, cartarie, alimentari, delle fibre tessili naturali, del legno, del cuoio e simili. </t>
  </si>
  <si>
    <t>Centrali idroelettriche, stazioni di trasformazioni e di conversione impianti di trazione elettrica</t>
  </si>
  <si>
    <t>TABELLA A1</t>
  </si>
  <si>
    <t xml:space="preserve">Edifici industriali di importanza costruttiva corrente. Edifici rurali di importanza speciale. Scuole, piccoli ospedali, case popolari, caserme, prigioni, macelli, cimiteri, mercati, stazioni e simili qualora siano di media importanza. Organismi costruttivi in metallo. </t>
  </si>
  <si>
    <t>Impianti di linee e reti per trasmissioni e distribuzione di energia elettrica, telegrafia, telefonia, radiotelegrafia e radiotelefonia</t>
  </si>
  <si>
    <t>Impianti industriali completi e cioè: macchinario, apparecchi, servizi generali ed annessi, necessari allo svolgimento dell'industria e compresi i fabbricati, quando questi siano parte integrante del macchinario e dei dispositivi industriali</t>
  </si>
  <si>
    <t>Classe</t>
  </si>
  <si>
    <t>Categoria</t>
  </si>
  <si>
    <t>OGGETTO</t>
  </si>
  <si>
    <t>I</t>
  </si>
  <si>
    <t xml:space="preserve">Costruzioni rurali, industriali, civili, artistiche e decorative. </t>
  </si>
  <si>
    <t>a)</t>
  </si>
  <si>
    <t>b)</t>
  </si>
  <si>
    <t>c)</t>
  </si>
  <si>
    <t>d)</t>
  </si>
  <si>
    <t>e)</t>
  </si>
  <si>
    <t>f)</t>
  </si>
  <si>
    <t xml:space="preserve">Strutture o parti di strutture complesse in cemento armato. </t>
  </si>
  <si>
    <t>g)</t>
  </si>
  <si>
    <t>Strutture o parti di strutture in cemento armato richiedenti speciale studio tecnico, ivi comprese le strutture antisismiche.</t>
  </si>
  <si>
    <t>II</t>
  </si>
  <si>
    <t xml:space="preserve">Impianti della industria chimica organica, della piccola industria chimica speciale, impianti di metallurgia (esclusi quelli relativi al ferro), impianti per la preparazione ed il trattamento dei minerali per la sistemazione e coltivazione delle cave e miniere. </t>
  </si>
  <si>
    <t>III</t>
  </si>
  <si>
    <t>Impianti per la produzione e la distribuzione del vapore, della energia elettrica e della forza motrice, per l'approvvigionamento, la preparazione e la distribuzione di acqua nell'interno di edifici o per scopi industriali, impianti sanitari, impianti di fognatura domestica od industriale ed opere relative al trattamento delle acque di rifiuto.</t>
  </si>
  <si>
    <t>Impianti per la produzione e la distribuzione del freddo, dell'aria compressa, del vuoto, impianti di riscaldamento, di inumidimento e ventilazione, trasporti meccanici</t>
  </si>
  <si>
    <t xml:space="preserve">Impianti di illuminazione, telefoni, segnalazioni, controlli, ecc. </t>
  </si>
  <si>
    <t>IV</t>
  </si>
  <si>
    <t>Impianti elettrici.</t>
  </si>
  <si>
    <t>Impianti termoelettrici, impianti dell'elettrochimica e della elettrometallurgia.</t>
  </si>
  <si>
    <t>V</t>
  </si>
  <si>
    <t>Macchine isolate e loro parti</t>
  </si>
  <si>
    <t>VI</t>
  </si>
  <si>
    <t>Ferrovie e strade.</t>
  </si>
  <si>
    <t>VII</t>
  </si>
  <si>
    <t xml:space="preserve">Bonifiche, irrigazioni, impianti idraulici per produzione di energia elettrica e per forza motrice, opere portuali e di navigazione interna, sistemazione di corsi d'acqua e di bacini montani, opere analoghe, escluse le opere d'arte di importanza da computarsi a parte. </t>
  </si>
  <si>
    <t>Bonifiche ed irrigazioni a deflusso naturale, sistemazione di corsi d'acqua e di bacini montani.</t>
  </si>
  <si>
    <t xml:space="preserve">Bonifiche ed irrigazioni con sollevamento meccanico di acqua (esclusi i macchinari). Derivazioni d'acqua per forza motrice e produzione di energia elettrica. </t>
  </si>
</sst>
</file>

<file path=xl/styles.xml><?xml version="1.0" encoding="utf-8"?>
<styleSheet xmlns="http://schemas.openxmlformats.org/spreadsheetml/2006/main">
  <numFmts count="3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 #,##0.00"/>
    <numFmt numFmtId="181" formatCode="0.0000%"/>
    <numFmt numFmtId="182" formatCode="_-* #,##0\ _D_M_-;\-* #,##0\ _D_M_-;_-* &quot;-&quot;\ _D_M_-;_-@_-"/>
    <numFmt numFmtId="183" formatCode="_-* #,##0.00_-;\-* #,##0.00_-;_-* &quot;-&quot;_-;_-@_-"/>
    <numFmt numFmtId="184" formatCode="0.00000%"/>
    <numFmt numFmtId="185" formatCode="_-* #,##0.0000_-;\-* #,##0.0000_-;_-* &quot;-&quot;_-;_-@_-"/>
    <numFmt numFmtId="186" formatCode="_-* #,##0.00000_-;\-* #,##0.00000_-;_-* &quot;-&quot;_-;_-@_-"/>
    <numFmt numFmtId="187" formatCode="_-* #,##0.000000000_-;\-* #,##0.000000000_-;_-* &quot;-&quot;_-;_-@_-"/>
    <numFmt numFmtId="188" formatCode="_-[$€-2]\ * #,##0.00_-;\-[$€-2]\ * #,##0.00_-;_-[$€-2]\ * &quot;-&quot;??_-"/>
    <numFmt numFmtId="189" formatCode="0.0%"/>
    <numFmt numFmtId="190" formatCode="#,##0.00\ &quot;€&quot;"/>
    <numFmt numFmtId="191" formatCode="#,##0.000000"/>
    <numFmt numFmtId="192" formatCode="0.0000000"/>
    <numFmt numFmtId="193" formatCode="#,##0.0000"/>
    <numFmt numFmtId="194" formatCode="0.0000"/>
  </numFmts>
  <fonts count="54">
    <font>
      <sz val="10"/>
      <name val="Arial"/>
      <family val="0"/>
    </font>
    <font>
      <sz val="11"/>
      <color indexed="8"/>
      <name val="Calibri"/>
      <family val="2"/>
    </font>
    <font>
      <sz val="8"/>
      <name val="Arial"/>
      <family val="2"/>
    </font>
    <font>
      <sz val="8"/>
      <name val="Times New Roman"/>
      <family val="1"/>
    </font>
    <font>
      <i/>
      <sz val="8"/>
      <name val="Arial"/>
      <family val="2"/>
    </font>
    <font>
      <b/>
      <sz val="10"/>
      <name val="Arial"/>
      <family val="2"/>
    </font>
    <font>
      <b/>
      <sz val="20"/>
      <name val="Arial"/>
      <family val="2"/>
    </font>
    <font>
      <b/>
      <i/>
      <sz val="10"/>
      <name val="Arial"/>
      <family val="2"/>
    </font>
    <font>
      <sz val="7"/>
      <name val="Arial"/>
      <family val="2"/>
    </font>
    <font>
      <b/>
      <sz val="8"/>
      <name val="Arial"/>
      <family val="2"/>
    </font>
    <font>
      <i/>
      <sz val="6"/>
      <name val="Arial"/>
      <family val="2"/>
    </font>
    <font>
      <b/>
      <sz val="7"/>
      <name val="Arial"/>
      <family val="2"/>
    </font>
    <font>
      <sz val="8"/>
      <color indexed="8"/>
      <name val="Arial"/>
      <family val="2"/>
    </font>
    <font>
      <sz val="7.5"/>
      <name val="Arial"/>
      <family val="2"/>
    </font>
    <font>
      <sz val="12"/>
      <name val="Arial"/>
      <family val="2"/>
    </font>
    <font>
      <b/>
      <sz val="8"/>
      <color indexed="8"/>
      <name val="Arial"/>
      <family val="2"/>
    </font>
    <font>
      <b/>
      <sz val="18"/>
      <name val="Arial"/>
      <family val="2"/>
    </font>
    <font>
      <sz val="9"/>
      <name val="Times New Roman"/>
      <family val="1"/>
    </font>
    <font>
      <i/>
      <sz val="8"/>
      <name val="Times New Roman"/>
      <family val="1"/>
    </font>
    <font>
      <i/>
      <sz val="9"/>
      <name val="Times New Roman"/>
      <family val="1"/>
    </font>
    <font>
      <b/>
      <sz val="9"/>
      <name val="Times New Roman"/>
      <family val="1"/>
    </font>
    <font>
      <i/>
      <sz val="11"/>
      <name val="Times New Roman"/>
      <family val="1"/>
    </font>
    <font>
      <b/>
      <sz val="12"/>
      <name val="Tahoma"/>
      <family val="2"/>
    </font>
    <font>
      <sz val="9"/>
      <name val="Tahoma"/>
      <family val="2"/>
    </font>
    <font>
      <b/>
      <sz val="9"/>
      <name val="Tahoma"/>
      <family val="2"/>
    </font>
    <font>
      <b/>
      <sz val="9"/>
      <name val="Arial"/>
      <family val="2"/>
    </font>
    <font>
      <sz val="9"/>
      <name val="Arial"/>
      <family val="2"/>
    </font>
    <font>
      <b/>
      <sz val="8"/>
      <name val="Tahoma"/>
      <family val="2"/>
    </font>
    <font>
      <b/>
      <i/>
      <sz val="8"/>
      <name val="Arial"/>
      <family val="2"/>
    </font>
    <font>
      <sz val="10"/>
      <color indexed="9"/>
      <name val="Arial"/>
      <family val="2"/>
    </font>
    <font>
      <i/>
      <sz val="10"/>
      <color indexed="9"/>
      <name val="Arial"/>
      <family val="2"/>
    </font>
    <font>
      <sz val="8"/>
      <color indexed="9"/>
      <name val="Arial"/>
      <family val="2"/>
    </font>
    <font>
      <i/>
      <sz val="8"/>
      <color indexed="9"/>
      <name val="Arial"/>
      <family val="2"/>
    </font>
    <font>
      <b/>
      <sz val="10"/>
      <color indexed="9"/>
      <name val="Arial"/>
      <family val="2"/>
    </font>
    <font>
      <sz val="9"/>
      <color indexed="9"/>
      <name val="Arial"/>
      <family val="2"/>
    </font>
    <font>
      <b/>
      <sz val="9"/>
      <color indexed="9"/>
      <name val="Arial"/>
      <family val="2"/>
    </font>
    <font>
      <b/>
      <sz val="8"/>
      <color indexed="9"/>
      <name val="Arial"/>
      <family val="2"/>
    </font>
    <font>
      <sz val="10"/>
      <color indexed="60"/>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13"/>
        <bgColor indexed="64"/>
      </patternFill>
    </fill>
    <fill>
      <patternFill patternType="solid">
        <fgColor indexed="60"/>
        <bgColor indexed="64"/>
      </patternFill>
    </fill>
  </fills>
  <borders count="72">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style="thin"/>
      <top style="thin"/>
      <bottom style="thin"/>
    </border>
    <border>
      <left/>
      <right style="thin"/>
      <top style="thin"/>
      <bottom style="thin"/>
    </border>
    <border>
      <left/>
      <right style="thin"/>
      <top/>
      <bottom style="thin"/>
    </border>
    <border>
      <left style="thin"/>
      <right style="thin"/>
      <top/>
      <bottom style="thin"/>
    </border>
    <border>
      <left/>
      <right/>
      <top/>
      <bottom style="thin"/>
    </border>
    <border>
      <left/>
      <right/>
      <top style="thin"/>
      <bottom/>
    </border>
    <border>
      <left style="thin"/>
      <right/>
      <top style="thin"/>
      <bottom/>
    </border>
    <border>
      <left style="thin"/>
      <right/>
      <top/>
      <bottom style="thin"/>
    </border>
    <border>
      <left style="thin"/>
      <right/>
      <top/>
      <bottom/>
    </border>
    <border>
      <left/>
      <right style="thin"/>
      <top/>
      <bottom/>
    </border>
    <border>
      <left/>
      <right style="thin"/>
      <top style="thin"/>
      <bottom/>
    </border>
    <border>
      <left style="thin"/>
      <right/>
      <top style="dotted"/>
      <bottom style="dotted"/>
    </border>
    <border>
      <left/>
      <right/>
      <top style="dotted"/>
      <bottom style="dotted"/>
    </border>
    <border>
      <left style="medium"/>
      <right/>
      <top style="medium"/>
      <bottom/>
    </border>
    <border>
      <left style="medium"/>
      <right/>
      <top/>
      <bottom style="medium"/>
    </border>
    <border>
      <left/>
      <right style="medium"/>
      <top/>
      <bottom/>
    </border>
    <border>
      <left/>
      <right style="medium"/>
      <top/>
      <bottom style="medium"/>
    </border>
    <border>
      <left style="medium"/>
      <right/>
      <top/>
      <bottom/>
    </border>
    <border>
      <left/>
      <right/>
      <top/>
      <bottom style="medium"/>
    </border>
    <border>
      <left style="medium"/>
      <right style="medium"/>
      <top style="medium"/>
      <bottom/>
    </border>
    <border>
      <left style="medium"/>
      <right style="medium"/>
      <top/>
      <bottom/>
    </border>
    <border>
      <left style="medium"/>
      <right style="medium"/>
      <top/>
      <bottom style="medium"/>
    </border>
    <border>
      <left/>
      <right style="medium"/>
      <top style="medium"/>
      <bottom style="medium"/>
    </border>
    <border>
      <left style="medium"/>
      <right/>
      <top style="medium"/>
      <bottom style="medium"/>
    </border>
    <border>
      <left/>
      <right/>
      <top style="medium"/>
      <bottom style="medium"/>
    </border>
    <border>
      <left style="thin"/>
      <right/>
      <top style="medium"/>
      <bottom style="medium"/>
    </border>
    <border>
      <left style="thin"/>
      <right style="thin"/>
      <top style="thin"/>
      <bottom/>
    </border>
    <border>
      <left/>
      <right/>
      <top style="medium"/>
      <bottom/>
    </border>
    <border>
      <left style="thin"/>
      <right/>
      <top style="medium"/>
      <bottom/>
    </border>
    <border>
      <left style="thin"/>
      <right/>
      <top/>
      <bottom style="medium"/>
    </border>
    <border>
      <left/>
      <right style="medium"/>
      <top style="medium"/>
      <bottom/>
    </border>
    <border>
      <left/>
      <right style="thin"/>
      <top style="medium"/>
      <bottom/>
    </border>
    <border>
      <left style="thin"/>
      <right/>
      <top style="dotted"/>
      <bottom style="medium"/>
    </border>
    <border>
      <left/>
      <right/>
      <top style="dotted"/>
      <bottom style="medium"/>
    </border>
    <border>
      <left/>
      <right style="thin"/>
      <top style="dotted"/>
      <bottom style="medium"/>
    </border>
    <border>
      <left/>
      <right style="thin"/>
      <top/>
      <bottom style="medium"/>
    </border>
    <border>
      <left style="thin"/>
      <right/>
      <top/>
      <bottom style="dotted"/>
    </border>
    <border>
      <left/>
      <right/>
      <top/>
      <bottom style="dotted"/>
    </border>
    <border>
      <left style="thin"/>
      <right/>
      <top style="thin"/>
      <bottom style="thin"/>
    </border>
    <border>
      <left/>
      <right/>
      <top style="thin"/>
      <bottom style="thin"/>
    </border>
    <border>
      <left style="thin"/>
      <right/>
      <top style="dotted"/>
      <bottom style="thin"/>
    </border>
    <border>
      <left/>
      <right/>
      <top style="dotted"/>
      <bottom style="thin"/>
    </border>
    <border>
      <left/>
      <right style="thin"/>
      <top style="dotted"/>
      <bottom style="thin"/>
    </border>
    <border>
      <left style="thin"/>
      <right/>
      <top style="dotted"/>
      <bottom/>
    </border>
    <border>
      <left/>
      <right style="medium"/>
      <top style="thin"/>
      <bottom/>
    </border>
    <border>
      <left/>
      <right/>
      <top style="dotted"/>
      <bottom/>
    </border>
    <border>
      <left/>
      <right style="thin"/>
      <top style="dotted"/>
      <bottom/>
    </border>
    <border>
      <left style="medium"/>
      <right/>
      <top style="thin"/>
      <bottom/>
    </border>
    <border>
      <left style="medium"/>
      <right style="thin"/>
      <top/>
      <bottom style="thin"/>
    </border>
    <border>
      <left style="thin"/>
      <right style="thin"/>
      <top/>
      <bottom/>
    </border>
    <border>
      <left style="thin"/>
      <right style="thin"/>
      <top style="thin"/>
      <bottom style="dotted"/>
    </border>
    <border>
      <left style="thin"/>
      <right style="thin"/>
      <top style="dotted"/>
      <bottom style="dotted"/>
    </border>
    <border>
      <left style="thin"/>
      <right style="thin"/>
      <top/>
      <bottom style="dotted"/>
    </border>
    <border>
      <left style="thin"/>
      <right style="thin"/>
      <top style="dotted"/>
      <bottom style="thin"/>
    </border>
    <border>
      <left style="medium"/>
      <right style="thin"/>
      <top style="thin"/>
      <bottom style="thin"/>
    </border>
    <border>
      <left/>
      <right style="medium"/>
      <top style="dotted"/>
      <bottom style="medium"/>
    </border>
    <border>
      <left/>
      <right style="medium"/>
      <top style="dotted"/>
      <bottom style="thin"/>
    </border>
    <border>
      <left/>
      <right style="medium"/>
      <top style="thin"/>
      <bottom style="thin"/>
    </border>
    <border>
      <left/>
      <right style="medium"/>
      <top style="dotted"/>
      <bottom style="dotted"/>
    </border>
    <border>
      <left/>
      <right style="medium"/>
      <top/>
      <bottom style="dotted"/>
    </border>
    <border>
      <left/>
      <right style="thin"/>
      <top style="medium"/>
      <bottom style="medium"/>
    </border>
    <border>
      <left/>
      <right style="medium"/>
      <top style="dotted"/>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20" borderId="1" applyNumberFormat="0" applyAlignment="0" applyProtection="0"/>
    <xf numFmtId="0" fontId="40" fillId="20" borderId="2" applyNumberFormat="0" applyAlignment="0" applyProtection="0"/>
    <xf numFmtId="179" fontId="0" fillId="0" borderId="0" applyFont="0" applyFill="0" applyBorder="0" applyAlignment="0" applyProtection="0"/>
    <xf numFmtId="169" fontId="0" fillId="0" borderId="0" applyFont="0" applyFill="0" applyBorder="0" applyAlignment="0" applyProtection="0"/>
    <xf numFmtId="182" fontId="0" fillId="0" borderId="0" applyFont="0" applyFill="0" applyBorder="0" applyAlignment="0" applyProtection="0"/>
    <xf numFmtId="0" fontId="41" fillId="7"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188" fontId="0" fillId="0" borderId="0" applyFont="0" applyFill="0" applyBorder="0" applyAlignment="0" applyProtection="0"/>
    <xf numFmtId="0" fontId="44" fillId="4" borderId="0" applyNumberFormat="0" applyBorder="0" applyAlignment="0" applyProtection="0"/>
    <xf numFmtId="0" fontId="45"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46" fillId="3" borderId="0" applyNumberFormat="0" applyBorder="0" applyAlignment="0" applyProtection="0"/>
    <xf numFmtId="0" fontId="0" fillId="0" borderId="0">
      <alignment/>
      <protection/>
    </xf>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178" fontId="0" fillId="0" borderId="0" applyFont="0" applyFill="0" applyBorder="0" applyAlignment="0" applyProtection="0"/>
    <xf numFmtId="168" fontId="0" fillId="0" borderId="0" applyFont="0" applyFill="0" applyBorder="0" applyAlignment="0" applyProtection="0"/>
    <xf numFmtId="0" fontId="52" fillId="0" borderId="0" applyNumberFormat="0" applyFill="0" applyBorder="0" applyAlignment="0" applyProtection="0"/>
    <xf numFmtId="0" fontId="53" fillId="23" borderId="9" applyNumberFormat="0" applyAlignment="0" applyProtection="0"/>
  </cellStyleXfs>
  <cellXfs count="495">
    <xf numFmtId="0" fontId="0" fillId="0" borderId="0" xfId="0" applyAlignment="1">
      <alignment/>
    </xf>
    <xf numFmtId="0" fontId="2" fillId="0" borderId="10" xfId="0" applyFont="1" applyBorder="1" applyAlignment="1">
      <alignment horizontal="center" wrapText="1"/>
    </xf>
    <xf numFmtId="0" fontId="2" fillId="0" borderId="11" xfId="0" applyFont="1" applyBorder="1" applyAlignment="1">
      <alignment horizontal="center" wrapText="1"/>
    </xf>
    <xf numFmtId="0" fontId="0" fillId="0" borderId="0" xfId="0" applyBorder="1" applyAlignment="1">
      <alignment/>
    </xf>
    <xf numFmtId="0" fontId="2" fillId="0" borderId="0" xfId="0" applyFont="1" applyBorder="1" applyAlignment="1">
      <alignment horizontal="center" wrapText="1"/>
    </xf>
    <xf numFmtId="0" fontId="3" fillId="0" borderId="0" xfId="0" applyFont="1" applyBorder="1" applyAlignment="1">
      <alignment vertical="center" wrapText="1"/>
    </xf>
    <xf numFmtId="0" fontId="4" fillId="0" borderId="0" xfId="0" applyFont="1" applyBorder="1" applyAlignment="1">
      <alignment horizontal="justify" wrapText="1"/>
    </xf>
    <xf numFmtId="0" fontId="0" fillId="0" borderId="0" xfId="0" applyFont="1" applyAlignment="1">
      <alignment/>
    </xf>
    <xf numFmtId="0" fontId="5" fillId="0" borderId="0" xfId="0" applyFont="1" applyAlignment="1">
      <alignment/>
    </xf>
    <xf numFmtId="0" fontId="0" fillId="0" borderId="0" xfId="0" applyFont="1" applyAlignment="1">
      <alignment/>
    </xf>
    <xf numFmtId="0" fontId="5" fillId="0" borderId="0" xfId="0" applyFont="1" applyAlignment="1">
      <alignment/>
    </xf>
    <xf numFmtId="0" fontId="2" fillId="20" borderId="12" xfId="0" applyFont="1" applyFill="1" applyBorder="1" applyAlignment="1">
      <alignment wrapText="1"/>
    </xf>
    <xf numFmtId="0" fontId="2" fillId="20" borderId="12" xfId="0" applyFont="1" applyFill="1" applyBorder="1" applyAlignment="1">
      <alignment horizontal="center" vertical="center" wrapText="1"/>
    </xf>
    <xf numFmtId="0" fontId="2" fillId="23" borderId="12" xfId="0" applyFont="1" applyFill="1" applyBorder="1" applyAlignment="1">
      <alignment horizontal="center" vertical="center" wrapText="1"/>
    </xf>
    <xf numFmtId="0" fontId="2" fillId="23" borderId="13" xfId="0" applyFont="1" applyFill="1" applyBorder="1" applyAlignment="1">
      <alignment horizontal="center" wrapText="1"/>
    </xf>
    <xf numFmtId="0" fontId="2" fillId="20" borderId="12" xfId="0" applyFont="1" applyFill="1" applyBorder="1" applyAlignment="1">
      <alignment vertical="top" wrapText="1"/>
    </xf>
    <xf numFmtId="0" fontId="2" fillId="20" borderId="12" xfId="0" applyFont="1" applyFill="1" applyBorder="1" applyAlignment="1">
      <alignment horizontal="justify" vertical="top" wrapText="1"/>
    </xf>
    <xf numFmtId="0" fontId="2" fillId="20" borderId="12" xfId="0" applyFont="1" applyFill="1" applyBorder="1" applyAlignment="1">
      <alignment horizontal="justify" wrapText="1"/>
    </xf>
    <xf numFmtId="0" fontId="2" fillId="23" borderId="12" xfId="0" applyFont="1" applyFill="1" applyBorder="1" applyAlignment="1">
      <alignment horizontal="justify" wrapText="1"/>
    </xf>
    <xf numFmtId="0" fontId="2" fillId="23" borderId="12" xfId="0" applyFont="1" applyFill="1" applyBorder="1" applyAlignment="1">
      <alignment horizontal="justify" vertical="top" wrapText="1"/>
    </xf>
    <xf numFmtId="0" fontId="2" fillId="23" borderId="10" xfId="0" applyFont="1" applyFill="1" applyBorder="1" applyAlignment="1">
      <alignment horizontal="center" vertical="center" wrapText="1"/>
    </xf>
    <xf numFmtId="0" fontId="2" fillId="23" borderId="10" xfId="0" applyFont="1" applyFill="1" applyBorder="1" applyAlignment="1">
      <alignment horizontal="justify" wrapText="1"/>
    </xf>
    <xf numFmtId="0" fontId="2" fillId="20" borderId="13" xfId="0" applyFont="1" applyFill="1" applyBorder="1" applyAlignment="1">
      <alignment vertical="top" wrapText="1"/>
    </xf>
    <xf numFmtId="0" fontId="2" fillId="20" borderId="11" xfId="0" applyFont="1" applyFill="1" applyBorder="1" applyAlignment="1">
      <alignment horizontal="justify" vertical="top" wrapText="1"/>
    </xf>
    <xf numFmtId="0" fontId="2" fillId="0" borderId="0" xfId="0" applyFont="1" applyAlignment="1">
      <alignment/>
    </xf>
    <xf numFmtId="0" fontId="8" fillId="0" borderId="0" xfId="0" applyFont="1" applyBorder="1" applyAlignment="1" applyProtection="1">
      <alignment/>
      <protection hidden="1"/>
    </xf>
    <xf numFmtId="0" fontId="9" fillId="0" borderId="0" xfId="0" applyFont="1" applyAlignment="1">
      <alignment/>
    </xf>
    <xf numFmtId="0" fontId="10" fillId="0" borderId="0" xfId="0" applyFont="1" applyAlignment="1">
      <alignment horizontal="right"/>
    </xf>
    <xf numFmtId="0" fontId="8" fillId="0" borderId="0" xfId="0" applyFont="1" applyFill="1" applyBorder="1" applyAlignment="1" applyProtection="1">
      <alignment/>
      <protection hidden="1"/>
    </xf>
    <xf numFmtId="0" fontId="8" fillId="0" borderId="0" xfId="0" applyFont="1" applyAlignment="1">
      <alignment/>
    </xf>
    <xf numFmtId="0" fontId="0" fillId="0" borderId="0" xfId="0" applyFill="1" applyAlignment="1">
      <alignment/>
    </xf>
    <xf numFmtId="0" fontId="2" fillId="0" borderId="14" xfId="0" applyFont="1" applyBorder="1" applyAlignment="1">
      <alignment/>
    </xf>
    <xf numFmtId="0" fontId="2" fillId="0" borderId="0" xfId="0" applyFont="1" applyBorder="1" applyAlignment="1">
      <alignment/>
    </xf>
    <xf numFmtId="0" fontId="0" fillId="0" borderId="15" xfId="0" applyFill="1" applyBorder="1" applyAlignment="1">
      <alignment/>
    </xf>
    <xf numFmtId="180" fontId="5" fillId="0" borderId="15" xfId="0" applyNumberFormat="1" applyFont="1" applyFill="1" applyBorder="1" applyAlignment="1">
      <alignment horizontal="center" vertical="center"/>
    </xf>
    <xf numFmtId="0" fontId="2" fillId="0" borderId="15" xfId="0" applyFont="1" applyBorder="1" applyAlignment="1">
      <alignment/>
    </xf>
    <xf numFmtId="0" fontId="2" fillId="0" borderId="15" xfId="0" applyFont="1" applyFill="1" applyBorder="1" applyAlignment="1">
      <alignment horizontal="right"/>
    </xf>
    <xf numFmtId="0" fontId="2" fillId="0" borderId="16" xfId="0" applyFont="1" applyBorder="1" applyAlignment="1">
      <alignment/>
    </xf>
    <xf numFmtId="0" fontId="2" fillId="0" borderId="17" xfId="0" applyFont="1" applyBorder="1" applyAlignment="1">
      <alignment/>
    </xf>
    <xf numFmtId="0" fontId="0" fillId="0" borderId="18" xfId="0" applyBorder="1" applyAlignment="1">
      <alignment/>
    </xf>
    <xf numFmtId="0" fontId="5" fillId="0" borderId="18" xfId="0" applyFont="1" applyBorder="1" applyAlignment="1">
      <alignment/>
    </xf>
    <xf numFmtId="0" fontId="2" fillId="0" borderId="18" xfId="0" applyFont="1" applyBorder="1" applyAlignment="1">
      <alignment/>
    </xf>
    <xf numFmtId="0" fontId="0" fillId="0" borderId="16" xfId="0" applyFill="1" applyBorder="1" applyAlignment="1">
      <alignment/>
    </xf>
    <xf numFmtId="0" fontId="0" fillId="0" borderId="19" xfId="0" applyBorder="1" applyAlignment="1">
      <alignment/>
    </xf>
    <xf numFmtId="0" fontId="2" fillId="0" borderId="19" xfId="0" applyFont="1" applyBorder="1" applyAlignment="1">
      <alignment/>
    </xf>
    <xf numFmtId="0" fontId="0" fillId="0" borderId="15" xfId="0" applyBorder="1" applyAlignment="1">
      <alignment/>
    </xf>
    <xf numFmtId="0" fontId="0" fillId="0" borderId="20" xfId="0" applyBorder="1" applyAlignment="1">
      <alignment/>
    </xf>
    <xf numFmtId="0" fontId="5" fillId="0" borderId="16" xfId="0" applyFont="1" applyFill="1" applyBorder="1" applyAlignment="1">
      <alignment/>
    </xf>
    <xf numFmtId="0" fontId="0" fillId="0" borderId="0" xfId="0" applyFont="1" applyBorder="1" applyAlignment="1">
      <alignment/>
    </xf>
    <xf numFmtId="0" fontId="0" fillId="0" borderId="0" xfId="0" applyFont="1" applyBorder="1" applyAlignment="1">
      <alignment horizontal="center"/>
    </xf>
    <xf numFmtId="0" fontId="8" fillId="0" borderId="0" xfId="0" applyFont="1" applyBorder="1" applyAlignment="1">
      <alignment/>
    </xf>
    <xf numFmtId="0" fontId="11" fillId="0" borderId="0" xfId="0" applyFont="1" applyBorder="1" applyAlignment="1">
      <alignment/>
    </xf>
    <xf numFmtId="9" fontId="0" fillId="0" borderId="0" xfId="0" applyNumberFormat="1" applyBorder="1" applyAlignment="1">
      <alignment horizontal="center"/>
    </xf>
    <xf numFmtId="0" fontId="9" fillId="0" borderId="16" xfId="0" applyFont="1" applyBorder="1" applyAlignment="1">
      <alignment/>
    </xf>
    <xf numFmtId="0" fontId="5" fillId="0" borderId="17" xfId="0" applyFont="1" applyFill="1" applyBorder="1" applyAlignment="1">
      <alignment/>
    </xf>
    <xf numFmtId="0" fontId="0" fillId="0" borderId="14" xfId="0" applyFill="1" applyBorder="1" applyAlignment="1">
      <alignment/>
    </xf>
    <xf numFmtId="180" fontId="5" fillId="0" borderId="14" xfId="0" applyNumberFormat="1" applyFont="1" applyFill="1" applyBorder="1" applyAlignment="1">
      <alignment horizontal="center" vertical="center"/>
    </xf>
    <xf numFmtId="14" fontId="0" fillId="0" borderId="14" xfId="0" applyNumberFormat="1" applyFill="1" applyBorder="1" applyAlignment="1">
      <alignment horizontal="center" vertical="top"/>
    </xf>
    <xf numFmtId="0" fontId="0" fillId="0" borderId="12" xfId="0" applyFill="1" applyBorder="1" applyAlignment="1">
      <alignment horizontal="center" vertical="top"/>
    </xf>
    <xf numFmtId="0" fontId="2" fillId="23" borderId="10" xfId="0" applyFont="1" applyFill="1" applyBorder="1" applyAlignment="1">
      <alignment horizontal="justify" vertical="top" wrapText="1"/>
    </xf>
    <xf numFmtId="0" fontId="0" fillId="0" borderId="0" xfId="0" applyFont="1" applyAlignment="1">
      <alignment vertical="center"/>
    </xf>
    <xf numFmtId="0" fontId="0" fillId="0" borderId="0" xfId="0" applyBorder="1" applyAlignment="1">
      <alignment vertical="center"/>
    </xf>
    <xf numFmtId="0" fontId="0" fillId="0" borderId="0" xfId="0" applyAlignment="1">
      <alignment horizontal="left" vertical="center"/>
    </xf>
    <xf numFmtId="180" fontId="0" fillId="0" borderId="0" xfId="0" applyNumberFormat="1" applyAlignment="1">
      <alignment/>
    </xf>
    <xf numFmtId="0" fontId="2" fillId="0" borderId="19" xfId="0" applyFont="1" applyBorder="1" applyAlignment="1">
      <alignment/>
    </xf>
    <xf numFmtId="0" fontId="0" fillId="0" borderId="0" xfId="0" applyFont="1" applyAlignment="1">
      <alignment horizontal="left"/>
    </xf>
    <xf numFmtId="169" fontId="0" fillId="0" borderId="0" xfId="42" applyFont="1" applyAlignment="1">
      <alignment/>
    </xf>
    <xf numFmtId="0" fontId="5" fillId="0" borderId="0" xfId="0" applyFont="1" applyAlignment="1">
      <alignment horizontal="left"/>
    </xf>
    <xf numFmtId="0" fontId="0" fillId="0" borderId="0" xfId="53" applyFont="1">
      <alignment/>
      <protection/>
    </xf>
    <xf numFmtId="169" fontId="2" fillId="0" borderId="0" xfId="42" applyFont="1" applyAlignment="1">
      <alignment/>
    </xf>
    <xf numFmtId="183" fontId="2" fillId="0" borderId="0" xfId="42" applyNumberFormat="1" applyFont="1" applyAlignment="1">
      <alignment/>
    </xf>
    <xf numFmtId="184" fontId="2" fillId="0" borderId="0" xfId="53" applyNumberFormat="1" applyFont="1">
      <alignment/>
      <protection/>
    </xf>
    <xf numFmtId="0" fontId="2" fillId="0" borderId="0" xfId="53" applyFont="1">
      <alignment/>
      <protection/>
    </xf>
    <xf numFmtId="10" fontId="2" fillId="0" borderId="0" xfId="51" applyNumberFormat="1" applyFont="1" applyAlignment="1">
      <alignment/>
    </xf>
    <xf numFmtId="169" fontId="12" fillId="0" borderId="0" xfId="42" applyFont="1" applyFill="1" applyBorder="1" applyAlignment="1" applyProtection="1">
      <alignment horizontal="center"/>
      <protection/>
    </xf>
    <xf numFmtId="185" fontId="12" fillId="0" borderId="0" xfId="42" applyNumberFormat="1" applyFont="1" applyFill="1" applyBorder="1" applyAlignment="1" applyProtection="1">
      <alignment horizontal="center"/>
      <protection/>
    </xf>
    <xf numFmtId="169" fontId="12" fillId="0" borderId="0" xfId="42" applyFont="1" applyFill="1" applyBorder="1" applyAlignment="1" applyProtection="1">
      <alignment horizontal="right"/>
      <protection/>
    </xf>
    <xf numFmtId="0" fontId="12" fillId="0" borderId="0" xfId="53" applyFont="1" applyFill="1" applyBorder="1" applyAlignment="1" applyProtection="1">
      <alignment horizontal="center"/>
      <protection/>
    </xf>
    <xf numFmtId="186" fontId="12" fillId="0" borderId="0" xfId="42" applyNumberFormat="1" applyFont="1" applyFill="1" applyBorder="1" applyAlignment="1" applyProtection="1">
      <alignment horizontal="center"/>
      <protection/>
    </xf>
    <xf numFmtId="185" fontId="12" fillId="0" borderId="0" xfId="51" applyNumberFormat="1" applyFont="1" applyFill="1" applyBorder="1" applyAlignment="1" applyProtection="1">
      <alignment horizontal="right"/>
      <protection/>
    </xf>
    <xf numFmtId="185" fontId="12" fillId="0" borderId="0" xfId="53" applyNumberFormat="1" applyFont="1" applyFill="1" applyBorder="1" applyAlignment="1" applyProtection="1">
      <alignment horizontal="center"/>
      <protection/>
    </xf>
    <xf numFmtId="186" fontId="2" fillId="0" borderId="0" xfId="42" applyNumberFormat="1" applyFont="1" applyAlignment="1">
      <alignment/>
    </xf>
    <xf numFmtId="0" fontId="5" fillId="0" borderId="0" xfId="53" applyFont="1" applyAlignment="1">
      <alignment horizontal="center"/>
      <protection/>
    </xf>
    <xf numFmtId="185" fontId="12" fillId="0" borderId="0" xfId="42" applyNumberFormat="1" applyFont="1" applyFill="1" applyBorder="1" applyAlignment="1" applyProtection="1">
      <alignment horizontal="left"/>
      <protection/>
    </xf>
    <xf numFmtId="169" fontId="12" fillId="0" borderId="0" xfId="42" applyFont="1" applyFill="1" applyBorder="1" applyAlignment="1" applyProtection="1">
      <alignment horizontal="right" wrapText="1"/>
      <protection/>
    </xf>
    <xf numFmtId="185" fontId="15" fillId="0" borderId="0" xfId="51" applyNumberFormat="1" applyFont="1" applyFill="1" applyBorder="1" applyAlignment="1" applyProtection="1">
      <alignment horizontal="right"/>
      <protection/>
    </xf>
    <xf numFmtId="169" fontId="15" fillId="0" borderId="0" xfId="42" applyFont="1" applyFill="1" applyBorder="1" applyAlignment="1" applyProtection="1">
      <alignment horizontal="right"/>
      <protection/>
    </xf>
    <xf numFmtId="187" fontId="2" fillId="0" borderId="0" xfId="42" applyNumberFormat="1" applyFont="1" applyAlignment="1">
      <alignment/>
    </xf>
    <xf numFmtId="0" fontId="5" fillId="0" borderId="0" xfId="53" applyFont="1" applyAlignment="1">
      <alignment horizontal="left"/>
      <protection/>
    </xf>
    <xf numFmtId="0" fontId="14" fillId="0" borderId="0" xfId="53" applyFont="1" applyAlignment="1">
      <alignment horizontal="center"/>
      <protection/>
    </xf>
    <xf numFmtId="0" fontId="6" fillId="0" borderId="0" xfId="53" applyFont="1" applyAlignment="1">
      <alignment horizontal="center"/>
      <protection/>
    </xf>
    <xf numFmtId="189" fontId="2" fillId="0" borderId="0" xfId="42" applyNumberFormat="1" applyFont="1" applyAlignment="1">
      <alignment/>
    </xf>
    <xf numFmtId="189" fontId="2" fillId="0" borderId="0" xfId="42" applyNumberFormat="1" applyFont="1" applyAlignment="1">
      <alignment horizontal="center"/>
    </xf>
    <xf numFmtId="183" fontId="2" fillId="0" borderId="0" xfId="42" applyNumberFormat="1" applyFont="1" applyAlignment="1">
      <alignment horizontal="right"/>
    </xf>
    <xf numFmtId="183" fontId="2" fillId="0" borderId="0" xfId="42" applyNumberFormat="1" applyFont="1" applyAlignment="1" quotePrefix="1">
      <alignment horizontal="right"/>
    </xf>
    <xf numFmtId="169" fontId="2" fillId="0" borderId="0" xfId="42" applyFont="1" applyAlignment="1">
      <alignment horizontal="center"/>
    </xf>
    <xf numFmtId="169" fontId="2" fillId="0" borderId="0" xfId="42" applyFont="1" applyAlignment="1">
      <alignment horizontal="center" vertical="top" wrapText="1"/>
    </xf>
    <xf numFmtId="183" fontId="2" fillId="0" borderId="0" xfId="42" applyNumberFormat="1" applyFont="1" applyAlignment="1">
      <alignment horizontal="center" vertical="top" wrapText="1"/>
    </xf>
    <xf numFmtId="169" fontId="2" fillId="0" borderId="0" xfId="42" applyFont="1" applyAlignment="1">
      <alignment horizontal="center" vertical="center" wrapText="1"/>
    </xf>
    <xf numFmtId="169" fontId="2" fillId="0" borderId="0" xfId="42" applyFont="1" applyAlignment="1">
      <alignment horizontal="right" vertical="center" wrapText="1"/>
    </xf>
    <xf numFmtId="0" fontId="4" fillId="0" borderId="18" xfId="0" applyFont="1" applyBorder="1" applyAlignment="1">
      <alignment/>
    </xf>
    <xf numFmtId="0" fontId="4" fillId="0" borderId="0" xfId="0" applyFont="1" applyBorder="1" applyAlignment="1">
      <alignment/>
    </xf>
    <xf numFmtId="0" fontId="4" fillId="0" borderId="0" xfId="0" applyFont="1" applyBorder="1" applyAlignment="1">
      <alignment horizontal="right"/>
    </xf>
    <xf numFmtId="0" fontId="4" fillId="0" borderId="0" xfId="0" applyFont="1" applyAlignment="1">
      <alignment/>
    </xf>
    <xf numFmtId="0" fontId="4" fillId="0" borderId="18" xfId="0" applyFont="1" applyBorder="1" applyAlignment="1">
      <alignment horizontal="right"/>
    </xf>
    <xf numFmtId="0" fontId="8" fillId="0" borderId="18" xfId="0" applyFont="1" applyBorder="1" applyAlignment="1" applyProtection="1">
      <alignment/>
      <protection hidden="1"/>
    </xf>
    <xf numFmtId="0" fontId="8" fillId="0" borderId="21" xfId="0" applyFont="1" applyBorder="1" applyAlignment="1" applyProtection="1">
      <alignment/>
      <protection hidden="1"/>
    </xf>
    <xf numFmtId="0" fontId="0" fillId="0" borderId="22" xfId="0" applyBorder="1" applyAlignment="1">
      <alignment/>
    </xf>
    <xf numFmtId="0" fontId="8" fillId="0" borderId="22" xfId="0" applyFont="1" applyBorder="1" applyAlignment="1" applyProtection="1">
      <alignment/>
      <protection hidden="1"/>
    </xf>
    <xf numFmtId="0" fontId="0" fillId="0" borderId="21" xfId="0" applyBorder="1" applyAlignment="1">
      <alignment/>
    </xf>
    <xf numFmtId="0" fontId="0" fillId="0" borderId="0" xfId="0" applyFont="1" applyAlignment="1">
      <alignment vertical="center"/>
    </xf>
    <xf numFmtId="0" fontId="13" fillId="0" borderId="0" xfId="0" applyFont="1" applyAlignment="1">
      <alignment/>
    </xf>
    <xf numFmtId="0" fontId="0" fillId="0" borderId="0" xfId="0" applyFont="1" applyFill="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justify" wrapText="1"/>
    </xf>
    <xf numFmtId="0" fontId="2" fillId="0" borderId="0" xfId="0" applyFont="1" applyFill="1" applyBorder="1" applyAlignment="1">
      <alignment vertical="center"/>
    </xf>
    <xf numFmtId="0" fontId="17" fillId="0" borderId="0" xfId="0" applyFont="1" applyAlignment="1">
      <alignment horizontal="justify" vertical="top" wrapText="1"/>
    </xf>
    <xf numFmtId="0" fontId="17" fillId="0" borderId="23" xfId="0" applyFont="1" applyBorder="1" applyAlignment="1">
      <alignment horizontal="center" vertical="top" wrapText="1"/>
    </xf>
    <xf numFmtId="0" fontId="17" fillId="0" borderId="24" xfId="0" applyFont="1" applyBorder="1" applyAlignment="1">
      <alignment horizontal="center" vertical="top" wrapText="1"/>
    </xf>
    <xf numFmtId="0" fontId="18" fillId="0" borderId="24" xfId="0" applyFont="1" applyBorder="1" applyAlignment="1">
      <alignment horizontal="center" vertical="top" wrapText="1"/>
    </xf>
    <xf numFmtId="0" fontId="17" fillId="0" borderId="25" xfId="0" applyFont="1" applyBorder="1" applyAlignment="1">
      <alignment horizontal="center" vertical="top" wrapText="1"/>
    </xf>
    <xf numFmtId="0" fontId="19" fillId="0" borderId="26" xfId="0" applyFont="1" applyBorder="1" applyAlignment="1">
      <alignment horizontal="center" vertical="top" wrapText="1"/>
    </xf>
    <xf numFmtId="0" fontId="17" fillId="0" borderId="27" xfId="0" applyFont="1" applyBorder="1" applyAlignment="1">
      <alignment vertical="top" wrapText="1"/>
    </xf>
    <xf numFmtId="0" fontId="17" fillId="0" borderId="24" xfId="0" applyFont="1" applyBorder="1" applyAlignment="1">
      <alignment vertical="top" wrapText="1"/>
    </xf>
    <xf numFmtId="0" fontId="17" fillId="0" borderId="28" xfId="0" applyFont="1" applyBorder="1" applyAlignment="1">
      <alignment horizontal="justify" vertical="top" wrapText="1"/>
    </xf>
    <xf numFmtId="0" fontId="17" fillId="0" borderId="23" xfId="0" applyFont="1" applyBorder="1" applyAlignment="1">
      <alignment vertical="top" wrapText="1"/>
    </xf>
    <xf numFmtId="2" fontId="17" fillId="0" borderId="25" xfId="0" applyNumberFormat="1" applyFont="1" applyBorder="1" applyAlignment="1">
      <alignment horizontal="center" vertical="top" wrapText="1"/>
    </xf>
    <xf numFmtId="2" fontId="17" fillId="0" borderId="26" xfId="0" applyNumberFormat="1" applyFont="1" applyBorder="1" applyAlignment="1">
      <alignment horizontal="center" vertical="top" wrapText="1"/>
    </xf>
    <xf numFmtId="0" fontId="0" fillId="0" borderId="0" xfId="0" applyAlignment="1">
      <alignment horizontal="right"/>
    </xf>
    <xf numFmtId="169" fontId="2" fillId="0" borderId="0" xfId="42" applyFont="1" applyAlignment="1">
      <alignment horizontal="right"/>
    </xf>
    <xf numFmtId="0" fontId="12" fillId="0" borderId="0" xfId="53" applyFont="1" applyFill="1" applyBorder="1" applyAlignment="1" applyProtection="1">
      <alignment horizontal="right"/>
      <protection/>
    </xf>
    <xf numFmtId="0" fontId="20" fillId="0" borderId="26" xfId="0" applyFont="1" applyBorder="1" applyAlignment="1">
      <alignment horizontal="center" vertical="top" wrapText="1"/>
    </xf>
    <xf numFmtId="0" fontId="20" fillId="0" borderId="29" xfId="0" applyFont="1" applyBorder="1" applyAlignment="1">
      <alignment horizontal="center" vertical="top" wrapText="1"/>
    </xf>
    <xf numFmtId="0" fontId="20" fillId="0" borderId="30" xfId="0" applyFont="1" applyBorder="1" applyAlignment="1">
      <alignment horizontal="center" vertical="top" wrapText="1"/>
    </xf>
    <xf numFmtId="0" fontId="20" fillId="0" borderId="31" xfId="0" applyFont="1" applyBorder="1" applyAlignment="1">
      <alignment horizontal="center" vertical="top" wrapText="1"/>
    </xf>
    <xf numFmtId="3" fontId="17" fillId="0" borderId="30" xfId="0" applyNumberFormat="1" applyFont="1" applyBorder="1" applyAlignment="1">
      <alignment horizontal="right" vertical="top" wrapText="1"/>
    </xf>
    <xf numFmtId="191" fontId="17" fillId="0" borderId="25" xfId="0" applyNumberFormat="1" applyFont="1" applyBorder="1" applyAlignment="1">
      <alignment horizontal="center" vertical="top" wrapText="1"/>
    </xf>
    <xf numFmtId="191" fontId="17" fillId="0" borderId="26" xfId="0" applyNumberFormat="1" applyFont="1" applyBorder="1" applyAlignment="1">
      <alignment horizontal="center" vertical="top" wrapText="1"/>
    </xf>
    <xf numFmtId="0" fontId="22" fillId="0" borderId="0" xfId="0" applyFont="1" applyAlignment="1">
      <alignment horizontal="justify"/>
    </xf>
    <xf numFmtId="4" fontId="17" fillId="0" borderId="30" xfId="0" applyNumberFormat="1" applyFont="1" applyBorder="1" applyAlignment="1">
      <alignment horizontal="right" vertical="top" wrapText="1"/>
    </xf>
    <xf numFmtId="2" fontId="0" fillId="0" borderId="0" xfId="0" applyNumberFormat="1" applyAlignment="1">
      <alignment/>
    </xf>
    <xf numFmtId="183" fontId="12" fillId="0" borderId="0" xfId="42" applyNumberFormat="1" applyFont="1" applyFill="1" applyBorder="1" applyAlignment="1" applyProtection="1">
      <alignment horizontal="center"/>
      <protection/>
    </xf>
    <xf numFmtId="0" fontId="29" fillId="0" borderId="0" xfId="0" applyFont="1" applyFill="1" applyAlignment="1">
      <alignment/>
    </xf>
    <xf numFmtId="0" fontId="30" fillId="0" borderId="0" xfId="0" applyFont="1" applyFill="1" applyAlignment="1">
      <alignment/>
    </xf>
    <xf numFmtId="0" fontId="31" fillId="0" borderId="0" xfId="0" applyFont="1" applyFill="1" applyAlignment="1">
      <alignment/>
    </xf>
    <xf numFmtId="0" fontId="32" fillId="0" borderId="0" xfId="0" applyFont="1" applyFill="1" applyAlignment="1">
      <alignment/>
    </xf>
    <xf numFmtId="0" fontId="33" fillId="0" borderId="0" xfId="0" applyFont="1" applyFill="1" applyAlignment="1">
      <alignment/>
    </xf>
    <xf numFmtId="1" fontId="0" fillId="0" borderId="0" xfId="0" applyNumberFormat="1" applyAlignment="1">
      <alignment/>
    </xf>
    <xf numFmtId="0" fontId="0" fillId="24" borderId="0" xfId="0" applyFill="1" applyAlignment="1">
      <alignment/>
    </xf>
    <xf numFmtId="0" fontId="0" fillId="0" borderId="0" xfId="0" applyBorder="1" applyAlignment="1">
      <alignment/>
    </xf>
    <xf numFmtId="180" fontId="5" fillId="0" borderId="0" xfId="0" applyNumberFormat="1" applyFont="1" applyBorder="1" applyAlignment="1">
      <alignment horizontal="left"/>
    </xf>
    <xf numFmtId="0" fontId="5" fillId="0" borderId="0" xfId="0" applyFont="1" applyBorder="1" applyAlignment="1">
      <alignment horizontal="left"/>
    </xf>
    <xf numFmtId="9" fontId="5" fillId="0" borderId="14" xfId="0" applyNumberFormat="1" applyFont="1" applyBorder="1" applyAlignment="1">
      <alignment horizontal="center" vertical="center"/>
    </xf>
    <xf numFmtId="0" fontId="5" fillId="0" borderId="0" xfId="0" applyFont="1" applyAlignment="1">
      <alignment horizontal="center"/>
    </xf>
    <xf numFmtId="0" fontId="20" fillId="0" borderId="32" xfId="0" applyFont="1" applyBorder="1" applyAlignment="1">
      <alignment horizontal="center" vertical="top" wrapText="1"/>
    </xf>
    <xf numFmtId="0" fontId="6" fillId="0" borderId="0" xfId="0" applyFont="1" applyAlignment="1">
      <alignment horizontal="center"/>
    </xf>
    <xf numFmtId="0" fontId="17" fillId="0" borderId="31" xfId="0" applyFont="1" applyBorder="1" applyAlignment="1">
      <alignment horizontal="center" vertical="top" wrapText="1"/>
    </xf>
    <xf numFmtId="0" fontId="6" fillId="0" borderId="0" xfId="0" applyFont="1" applyAlignment="1">
      <alignment horizontal="center" wrapText="1"/>
    </xf>
    <xf numFmtId="9" fontId="5" fillId="0" borderId="0" xfId="0" applyNumberFormat="1" applyFont="1" applyBorder="1" applyAlignment="1">
      <alignment horizontal="center" vertical="center"/>
    </xf>
    <xf numFmtId="180" fontId="5" fillId="0" borderId="0" xfId="0" applyNumberFormat="1" applyFont="1" applyBorder="1" applyAlignment="1">
      <alignment horizontal="right"/>
    </xf>
    <xf numFmtId="0" fontId="5" fillId="0" borderId="0" xfId="0" applyFont="1" applyBorder="1" applyAlignment="1">
      <alignment horizontal="right"/>
    </xf>
    <xf numFmtId="0" fontId="2" fillId="0" borderId="19" xfId="0" applyFont="1" applyBorder="1" applyAlignment="1">
      <alignment horizontal="right"/>
    </xf>
    <xf numFmtId="171" fontId="12" fillId="0" borderId="0" xfId="53" applyNumberFormat="1" applyFont="1" applyFill="1" applyBorder="1" applyAlignment="1" applyProtection="1">
      <alignment horizontal="center"/>
      <protection/>
    </xf>
    <xf numFmtId="0" fontId="2" fillId="0" borderId="0" xfId="0" applyFont="1" applyBorder="1" applyAlignment="1">
      <alignment horizontal="right"/>
    </xf>
    <xf numFmtId="0" fontId="0" fillId="0" borderId="0" xfId="0" applyAlignment="1" applyProtection="1">
      <alignment/>
      <protection locked="0"/>
    </xf>
    <xf numFmtId="0" fontId="0" fillId="0" borderId="0" xfId="0" applyFont="1" applyAlignment="1" applyProtection="1">
      <alignment vertical="center" wrapText="1"/>
      <protection locked="0"/>
    </xf>
    <xf numFmtId="0" fontId="11" fillId="0" borderId="0" xfId="0" applyFont="1" applyBorder="1" applyAlignment="1">
      <alignment horizontal="right"/>
    </xf>
    <xf numFmtId="0" fontId="34" fillId="0" borderId="0" xfId="0" applyFont="1" applyFill="1" applyAlignment="1">
      <alignment/>
    </xf>
    <xf numFmtId="0" fontId="25" fillId="0" borderId="0" xfId="0" applyFont="1" applyAlignment="1">
      <alignment/>
    </xf>
    <xf numFmtId="0" fontId="26" fillId="0" borderId="0" xfId="0" applyFont="1" applyAlignment="1">
      <alignment/>
    </xf>
    <xf numFmtId="0" fontId="0" fillId="22" borderId="33" xfId="0" applyFill="1" applyBorder="1" applyAlignment="1">
      <alignment/>
    </xf>
    <xf numFmtId="180" fontId="5" fillId="22" borderId="34" xfId="0" applyNumberFormat="1" applyFont="1" applyFill="1" applyBorder="1" applyAlignment="1">
      <alignment horizontal="left"/>
    </xf>
    <xf numFmtId="180" fontId="0" fillId="22" borderId="34" xfId="0" applyNumberFormat="1" applyFill="1" applyBorder="1" applyAlignment="1">
      <alignment horizontal="center"/>
    </xf>
    <xf numFmtId="0" fontId="5" fillId="22" borderId="34" xfId="0" applyFont="1" applyFill="1" applyBorder="1" applyAlignment="1">
      <alignment horizontal="left"/>
    </xf>
    <xf numFmtId="9" fontId="0" fillId="22" borderId="34" xfId="0" applyNumberFormat="1" applyFill="1" applyBorder="1" applyAlignment="1">
      <alignment horizontal="center"/>
    </xf>
    <xf numFmtId="0" fontId="0" fillId="22" borderId="34" xfId="0" applyFont="1" applyFill="1" applyBorder="1" applyAlignment="1">
      <alignment horizontal="center"/>
    </xf>
    <xf numFmtId="0" fontId="0" fillId="22" borderId="34" xfId="0" applyFill="1" applyBorder="1" applyAlignment="1">
      <alignment/>
    </xf>
    <xf numFmtId="0" fontId="0" fillId="22" borderId="35" xfId="0" applyFill="1" applyBorder="1" applyAlignment="1">
      <alignment/>
    </xf>
    <xf numFmtId="0" fontId="25" fillId="0" borderId="18" xfId="0" applyFont="1" applyBorder="1" applyAlignment="1">
      <alignment/>
    </xf>
    <xf numFmtId="0" fontId="25" fillId="0" borderId="0" xfId="0" applyFont="1" applyBorder="1" applyAlignment="1">
      <alignment/>
    </xf>
    <xf numFmtId="0" fontId="26" fillId="0" borderId="0" xfId="0" applyFont="1" applyBorder="1" applyAlignment="1">
      <alignment/>
    </xf>
    <xf numFmtId="0" fontId="25" fillId="0" borderId="19" xfId="0" applyFont="1" applyBorder="1" applyAlignment="1">
      <alignment horizontal="right"/>
    </xf>
    <xf numFmtId="180" fontId="26" fillId="0" borderId="0" xfId="0" applyNumberFormat="1" applyFont="1" applyAlignment="1">
      <alignment/>
    </xf>
    <xf numFmtId="0" fontId="25" fillId="0" borderId="16" xfId="0" applyFont="1" applyBorder="1" applyAlignment="1">
      <alignment/>
    </xf>
    <xf numFmtId="0" fontId="25" fillId="0" borderId="15" xfId="0" applyFont="1" applyBorder="1" applyAlignment="1">
      <alignment/>
    </xf>
    <xf numFmtId="0" fontId="21" fillId="0" borderId="34" xfId="0" applyFont="1" applyBorder="1" applyAlignment="1">
      <alignment vertical="top" wrapText="1"/>
    </xf>
    <xf numFmtId="0" fontId="21" fillId="0" borderId="32" xfId="0" applyFont="1" applyBorder="1" applyAlignment="1">
      <alignment vertical="top" wrapText="1"/>
    </xf>
    <xf numFmtId="0" fontId="21" fillId="0" borderId="33" xfId="0" applyFont="1" applyBorder="1" applyAlignment="1">
      <alignment vertical="top"/>
    </xf>
    <xf numFmtId="0" fontId="5" fillId="0" borderId="0" xfId="53" applyFont="1" applyAlignment="1">
      <alignment vertical="center"/>
      <protection/>
    </xf>
    <xf numFmtId="0" fontId="2" fillId="0" borderId="20" xfId="0" applyFont="1" applyFill="1" applyBorder="1" applyAlignment="1">
      <alignment horizontal="right" vertical="top"/>
    </xf>
    <xf numFmtId="0" fontId="0" fillId="0" borderId="0" xfId="0" applyBorder="1" applyAlignment="1">
      <alignment horizontal="left" vertical="center"/>
    </xf>
    <xf numFmtId="0" fontId="2" fillId="20" borderId="36" xfId="0" applyFont="1" applyFill="1" applyBorder="1" applyAlignment="1">
      <alignment horizontal="center" wrapText="1"/>
    </xf>
    <xf numFmtId="0" fontId="0" fillId="0" borderId="0" xfId="0" applyFont="1" applyBorder="1" applyAlignment="1">
      <alignment vertical="center"/>
    </xf>
    <xf numFmtId="0" fontId="2" fillId="23" borderId="0" xfId="0" applyFont="1" applyFill="1" applyBorder="1" applyAlignment="1">
      <alignment horizontal="center" vertical="center" wrapText="1"/>
    </xf>
    <xf numFmtId="0" fontId="2" fillId="23" borderId="19" xfId="0" applyFont="1" applyFill="1" applyBorder="1" applyAlignment="1">
      <alignment horizontal="justify" vertical="top" wrapText="1"/>
    </xf>
    <xf numFmtId="0" fontId="2" fillId="23" borderId="14" xfId="0" applyFont="1" applyFill="1" applyBorder="1" applyAlignment="1">
      <alignment horizontal="center" vertical="center" wrapText="1"/>
    </xf>
    <xf numFmtId="0" fontId="25" fillId="0" borderId="23" xfId="0" applyFont="1" applyBorder="1" applyAlignment="1">
      <alignment/>
    </xf>
    <xf numFmtId="0" fontId="25" fillId="0" borderId="37" xfId="0" applyFont="1" applyBorder="1" applyAlignment="1">
      <alignment/>
    </xf>
    <xf numFmtId="0" fontId="25" fillId="0" borderId="38" xfId="0" applyFont="1" applyBorder="1" applyAlignment="1">
      <alignment/>
    </xf>
    <xf numFmtId="0" fontId="4" fillId="0" borderId="27" xfId="0" applyFont="1" applyBorder="1" applyAlignment="1">
      <alignment/>
    </xf>
    <xf numFmtId="0" fontId="4" fillId="0" borderId="25" xfId="0" applyFont="1" applyBorder="1" applyAlignment="1">
      <alignment/>
    </xf>
    <xf numFmtId="0" fontId="0" fillId="0" borderId="24" xfId="0" applyBorder="1" applyAlignment="1">
      <alignment/>
    </xf>
    <xf numFmtId="0" fontId="0" fillId="0" borderId="28" xfId="0" applyBorder="1" applyAlignment="1">
      <alignment/>
    </xf>
    <xf numFmtId="0" fontId="0" fillId="0" borderId="39" xfId="0" applyBorder="1" applyAlignment="1">
      <alignment/>
    </xf>
    <xf numFmtId="0" fontId="26" fillId="0" borderId="37" xfId="0" applyFont="1" applyBorder="1" applyAlignment="1">
      <alignment/>
    </xf>
    <xf numFmtId="0" fontId="25" fillId="0" borderId="38" xfId="0" applyFont="1" applyBorder="1" applyAlignment="1">
      <alignment horizontal="right"/>
    </xf>
    <xf numFmtId="0" fontId="25" fillId="0" borderId="37" xfId="0" applyFont="1" applyBorder="1" applyAlignment="1">
      <alignment horizontal="right"/>
    </xf>
    <xf numFmtId="0" fontId="26" fillId="0" borderId="38" xfId="0" applyFont="1" applyBorder="1" applyAlignment="1">
      <alignment/>
    </xf>
    <xf numFmtId="0" fontId="26" fillId="0" borderId="40" xfId="0" applyFont="1" applyBorder="1" applyAlignment="1">
      <alignment/>
    </xf>
    <xf numFmtId="0" fontId="0" fillId="0" borderId="27" xfId="0" applyBorder="1" applyAlignment="1">
      <alignment/>
    </xf>
    <xf numFmtId="0" fontId="25" fillId="0" borderId="41" xfId="0" applyFont="1" applyBorder="1" applyAlignment="1">
      <alignment/>
    </xf>
    <xf numFmtId="0" fontId="5" fillId="0" borderId="42" xfId="0" applyFont="1" applyBorder="1" applyAlignment="1">
      <alignment/>
    </xf>
    <xf numFmtId="0" fontId="8" fillId="0" borderId="43" xfId="0" applyFont="1" applyBorder="1" applyAlignment="1">
      <alignment/>
    </xf>
    <xf numFmtId="0" fontId="5" fillId="0" borderId="43" xfId="0" applyFont="1" applyBorder="1" applyAlignment="1">
      <alignment/>
    </xf>
    <xf numFmtId="0" fontId="8" fillId="0" borderId="44" xfId="0" applyFont="1" applyBorder="1" applyAlignment="1">
      <alignment/>
    </xf>
    <xf numFmtId="0" fontId="2" fillId="0" borderId="42" xfId="0" applyFont="1" applyBorder="1" applyAlignment="1">
      <alignment/>
    </xf>
    <xf numFmtId="0" fontId="2" fillId="0" borderId="27" xfId="0" applyFont="1" applyBorder="1" applyAlignment="1">
      <alignment/>
    </xf>
    <xf numFmtId="0" fontId="0" fillId="0" borderId="45" xfId="0" applyBorder="1" applyAlignment="1">
      <alignment/>
    </xf>
    <xf numFmtId="9" fontId="2" fillId="0" borderId="12" xfId="0" applyNumberFormat="1" applyFont="1" applyBorder="1" applyAlignment="1">
      <alignment/>
    </xf>
    <xf numFmtId="0" fontId="0" fillId="0" borderId="0" xfId="0" applyBorder="1" applyAlignment="1" applyProtection="1">
      <alignment/>
      <protection hidden="1"/>
    </xf>
    <xf numFmtId="0" fontId="0" fillId="0" borderId="25" xfId="0" applyBorder="1" applyAlignment="1" applyProtection="1">
      <alignment/>
      <protection hidden="1"/>
    </xf>
    <xf numFmtId="0" fontId="4" fillId="0" borderId="0" xfId="0" applyFont="1" applyBorder="1" applyAlignment="1" applyProtection="1">
      <alignment/>
      <protection hidden="1"/>
    </xf>
    <xf numFmtId="0" fontId="4" fillId="0" borderId="25" xfId="0" applyFont="1" applyBorder="1" applyAlignment="1" applyProtection="1">
      <alignment/>
      <protection hidden="1"/>
    </xf>
    <xf numFmtId="0" fontId="0" fillId="0" borderId="39" xfId="0" applyBorder="1" applyAlignment="1" applyProtection="1">
      <alignment/>
      <protection hidden="1"/>
    </xf>
    <xf numFmtId="0" fontId="0" fillId="0" borderId="28" xfId="0" applyBorder="1" applyAlignment="1" applyProtection="1">
      <alignment/>
      <protection hidden="1"/>
    </xf>
    <xf numFmtId="0" fontId="25" fillId="0" borderId="38" xfId="0" applyFont="1" applyBorder="1" applyAlignment="1" applyProtection="1">
      <alignment/>
      <protection hidden="1"/>
    </xf>
    <xf numFmtId="0" fontId="25" fillId="0" borderId="41" xfId="0" applyFont="1" applyBorder="1" applyAlignment="1" applyProtection="1">
      <alignment/>
      <protection hidden="1"/>
    </xf>
    <xf numFmtId="0" fontId="11" fillId="0" borderId="18" xfId="0" applyFont="1" applyBorder="1" applyAlignment="1" applyProtection="1">
      <alignment/>
      <protection hidden="1"/>
    </xf>
    <xf numFmtId="0" fontId="11" fillId="0" borderId="19" xfId="0" applyFont="1" applyBorder="1" applyAlignment="1" applyProtection="1">
      <alignment/>
      <protection hidden="1"/>
    </xf>
    <xf numFmtId="0" fontId="0" fillId="0" borderId="18" xfId="0" applyBorder="1" applyAlignment="1" applyProtection="1">
      <alignment/>
      <protection hidden="1"/>
    </xf>
    <xf numFmtId="0" fontId="0" fillId="0" borderId="19" xfId="0" applyBorder="1" applyAlignment="1" applyProtection="1">
      <alignment/>
      <protection hidden="1"/>
    </xf>
    <xf numFmtId="0" fontId="2" fillId="0" borderId="18" xfId="0" applyFont="1" applyBorder="1" applyAlignment="1" applyProtection="1">
      <alignment/>
      <protection hidden="1"/>
    </xf>
    <xf numFmtId="9" fontId="2" fillId="0" borderId="19" xfId="0" applyNumberFormat="1" applyFont="1" applyBorder="1" applyAlignment="1" applyProtection="1">
      <alignment/>
      <protection hidden="1"/>
    </xf>
    <xf numFmtId="0" fontId="0" fillId="0" borderId="39" xfId="0" applyBorder="1" applyAlignment="1" applyProtection="1">
      <alignment horizontal="right"/>
      <protection hidden="1"/>
    </xf>
    <xf numFmtId="0" fontId="0" fillId="0" borderId="45" xfId="0" applyBorder="1" applyAlignment="1" applyProtection="1">
      <alignment horizontal="right"/>
      <protection hidden="1"/>
    </xf>
    <xf numFmtId="0" fontId="0" fillId="0" borderId="28" xfId="0" applyBorder="1" applyAlignment="1" applyProtection="1">
      <alignment horizontal="right"/>
      <protection hidden="1"/>
    </xf>
    <xf numFmtId="0" fontId="0" fillId="0" borderId="26" xfId="0" applyBorder="1" applyAlignment="1" applyProtection="1">
      <alignment/>
      <protection hidden="1"/>
    </xf>
    <xf numFmtId="0" fontId="25" fillId="0" borderId="37" xfId="0" applyFont="1" applyBorder="1" applyAlignment="1" applyProtection="1">
      <alignment/>
      <protection hidden="1"/>
    </xf>
    <xf numFmtId="0" fontId="25" fillId="0" borderId="40" xfId="0" applyFont="1" applyBorder="1" applyAlignment="1" applyProtection="1">
      <alignment/>
      <protection hidden="1"/>
    </xf>
    <xf numFmtId="0" fontId="2" fillId="0" borderId="0" xfId="0" applyFont="1" applyBorder="1" applyAlignment="1" applyProtection="1">
      <alignment/>
      <protection hidden="1"/>
    </xf>
    <xf numFmtId="0" fontId="2" fillId="0" borderId="25" xfId="0" applyFont="1" applyBorder="1" applyAlignment="1" applyProtection="1">
      <alignment/>
      <protection hidden="1"/>
    </xf>
    <xf numFmtId="0" fontId="17" fillId="0" borderId="29" xfId="0" applyFont="1" applyBorder="1" applyAlignment="1">
      <alignment horizontal="center" vertical="top" wrapText="1"/>
    </xf>
    <xf numFmtId="0" fontId="0" fillId="0" borderId="0" xfId="0" applyFill="1" applyBorder="1" applyAlignment="1">
      <alignment/>
    </xf>
    <xf numFmtId="180" fontId="0" fillId="0" borderId="0" xfId="0" applyNumberFormat="1" applyFill="1" applyAlignment="1">
      <alignment/>
    </xf>
    <xf numFmtId="0" fontId="8" fillId="0" borderId="46" xfId="0" applyFont="1" applyBorder="1" applyAlignment="1" applyProtection="1">
      <alignment/>
      <protection hidden="1"/>
    </xf>
    <xf numFmtId="0" fontId="0" fillId="0" borderId="47" xfId="0" applyBorder="1" applyAlignment="1">
      <alignment/>
    </xf>
    <xf numFmtId="0" fontId="8" fillId="0" borderId="47" xfId="0" applyFont="1" applyBorder="1" applyAlignment="1" applyProtection="1">
      <alignment/>
      <protection hidden="1"/>
    </xf>
    <xf numFmtId="0" fontId="25" fillId="0" borderId="48" xfId="0" applyFont="1" applyBorder="1" applyAlignment="1">
      <alignment/>
    </xf>
    <xf numFmtId="0" fontId="0" fillId="0" borderId="49" xfId="0" applyFill="1" applyBorder="1" applyAlignment="1">
      <alignment/>
    </xf>
    <xf numFmtId="0" fontId="25" fillId="0" borderId="49" xfId="0" applyFont="1" applyBorder="1" applyAlignment="1">
      <alignment/>
    </xf>
    <xf numFmtId="0" fontId="0" fillId="0" borderId="11" xfId="0" applyFill="1" applyBorder="1" applyAlignment="1">
      <alignment/>
    </xf>
    <xf numFmtId="0" fontId="4" fillId="0" borderId="49" xfId="0" applyFont="1" applyBorder="1" applyAlignment="1">
      <alignment/>
    </xf>
    <xf numFmtId="0" fontId="4" fillId="0" borderId="49" xfId="0" applyFont="1" applyBorder="1" applyAlignment="1">
      <alignment horizontal="right"/>
    </xf>
    <xf numFmtId="0" fontId="4" fillId="0" borderId="11" xfId="0" applyFont="1" applyBorder="1" applyAlignment="1">
      <alignment/>
    </xf>
    <xf numFmtId="0" fontId="8" fillId="0" borderId="50" xfId="0" applyFont="1" applyBorder="1" applyAlignment="1" applyProtection="1">
      <alignment/>
      <protection hidden="1"/>
    </xf>
    <xf numFmtId="0" fontId="0" fillId="0" borderId="51" xfId="0" applyBorder="1" applyAlignment="1">
      <alignment/>
    </xf>
    <xf numFmtId="0" fontId="8" fillId="0" borderId="51" xfId="0" applyFont="1" applyBorder="1" applyAlignment="1" applyProtection="1">
      <alignment/>
      <protection hidden="1"/>
    </xf>
    <xf numFmtId="0" fontId="0" fillId="0" borderId="52" xfId="0" applyBorder="1" applyAlignment="1">
      <alignment/>
    </xf>
    <xf numFmtId="0" fontId="0" fillId="0" borderId="46" xfId="0" applyBorder="1" applyAlignment="1">
      <alignment/>
    </xf>
    <xf numFmtId="0" fontId="4" fillId="0" borderId="48" xfId="0" applyFont="1" applyBorder="1" applyAlignment="1">
      <alignment/>
    </xf>
    <xf numFmtId="0" fontId="0" fillId="0" borderId="53" xfId="0" applyBorder="1" applyAlignment="1">
      <alignment/>
    </xf>
    <xf numFmtId="0" fontId="0" fillId="0" borderId="48" xfId="0" applyBorder="1" applyAlignment="1">
      <alignment/>
    </xf>
    <xf numFmtId="180" fontId="0" fillId="0" borderId="49" xfId="0" applyNumberFormat="1" applyFont="1" applyFill="1" applyBorder="1" applyAlignment="1" applyProtection="1">
      <alignment horizontal="right"/>
      <protection hidden="1"/>
    </xf>
    <xf numFmtId="0" fontId="0" fillId="0" borderId="16" xfId="0" applyBorder="1" applyAlignment="1">
      <alignment/>
    </xf>
    <xf numFmtId="0" fontId="0" fillId="0" borderId="15" xfId="0" applyBorder="1" applyAlignment="1" applyProtection="1">
      <alignment/>
      <protection hidden="1"/>
    </xf>
    <xf numFmtId="0" fontId="0" fillId="0" borderId="54" xfId="0" applyBorder="1" applyAlignment="1" applyProtection="1">
      <alignment/>
      <protection hidden="1"/>
    </xf>
    <xf numFmtId="0" fontId="0" fillId="0" borderId="25" xfId="0" applyFont="1" applyFill="1" applyBorder="1" applyAlignment="1" applyProtection="1">
      <alignment horizontal="right"/>
      <protection hidden="1"/>
    </xf>
    <xf numFmtId="0" fontId="0" fillId="0" borderId="55" xfId="0" applyBorder="1" applyAlignment="1">
      <alignment/>
    </xf>
    <xf numFmtId="0" fontId="0" fillId="0" borderId="56" xfId="0" applyBorder="1" applyAlignment="1">
      <alignment/>
    </xf>
    <xf numFmtId="0" fontId="0" fillId="0" borderId="12" xfId="0" applyFill="1" applyBorder="1" applyAlignment="1">
      <alignment/>
    </xf>
    <xf numFmtId="0" fontId="0" fillId="0" borderId="17" xfId="0" applyBorder="1" applyAlignment="1">
      <alignment/>
    </xf>
    <xf numFmtId="0" fontId="0" fillId="0" borderId="49" xfId="0" applyBorder="1" applyAlignment="1">
      <alignment/>
    </xf>
    <xf numFmtId="0" fontId="19" fillId="0" borderId="31" xfId="0" applyFont="1" applyBorder="1" applyAlignment="1">
      <alignment horizontal="center" vertical="top" wrapText="1"/>
    </xf>
    <xf numFmtId="2" fontId="0" fillId="0" borderId="0" xfId="0" applyNumberFormat="1" applyFill="1" applyAlignment="1">
      <alignment/>
    </xf>
    <xf numFmtId="180" fontId="0" fillId="0" borderId="14" xfId="0" applyNumberFormat="1" applyFont="1" applyFill="1" applyBorder="1" applyAlignment="1" applyProtection="1">
      <alignment horizontal="right"/>
      <protection hidden="1"/>
    </xf>
    <xf numFmtId="180" fontId="0" fillId="0" borderId="18" xfId="0" applyNumberFormat="1" applyBorder="1" applyAlignment="1" applyProtection="1">
      <alignment/>
      <protection hidden="1"/>
    </xf>
    <xf numFmtId="0" fontId="0" fillId="0" borderId="19" xfId="0" applyBorder="1" applyAlignment="1" applyProtection="1">
      <alignment/>
      <protection hidden="1"/>
    </xf>
    <xf numFmtId="0" fontId="35" fillId="0" borderId="37" xfId="0" applyFont="1" applyBorder="1" applyAlignment="1">
      <alignment/>
    </xf>
    <xf numFmtId="190" fontId="0" fillId="0" borderId="0" xfId="0" applyNumberFormat="1" applyAlignment="1">
      <alignment/>
    </xf>
    <xf numFmtId="190" fontId="2" fillId="0" borderId="0" xfId="0" applyNumberFormat="1" applyFont="1" applyBorder="1" applyAlignment="1">
      <alignment/>
    </xf>
    <xf numFmtId="190" fontId="2" fillId="0" borderId="0" xfId="0" applyNumberFormat="1" applyFont="1" applyAlignment="1">
      <alignment/>
    </xf>
    <xf numFmtId="184" fontId="2" fillId="0" borderId="0" xfId="51" applyNumberFormat="1" applyFont="1" applyAlignment="1">
      <alignment/>
    </xf>
    <xf numFmtId="1" fontId="36" fillId="0" borderId="37" xfId="41" applyNumberFormat="1" applyFont="1" applyBorder="1" applyAlignment="1">
      <alignment/>
    </xf>
    <xf numFmtId="0" fontId="29" fillId="0" borderId="0" xfId="0" applyFont="1" applyBorder="1" applyAlignment="1">
      <alignment/>
    </xf>
    <xf numFmtId="1" fontId="31" fillId="0" borderId="0" xfId="0" applyNumberFormat="1" applyFont="1" applyBorder="1" applyAlignment="1">
      <alignment/>
    </xf>
    <xf numFmtId="0" fontId="29" fillId="0" borderId="57" xfId="0" applyFont="1" applyFill="1" applyBorder="1" applyAlignment="1" applyProtection="1">
      <alignment horizontal="center"/>
      <protection locked="0"/>
    </xf>
    <xf numFmtId="0" fontId="29" fillId="0" borderId="58" xfId="0" applyFont="1" applyFill="1" applyBorder="1" applyAlignment="1" applyProtection="1">
      <alignment horizontal="center"/>
      <protection locked="0"/>
    </xf>
    <xf numFmtId="0" fontId="29" fillId="0" borderId="27" xfId="0" applyFont="1" applyFill="1" applyBorder="1" applyAlignment="1">
      <alignment/>
    </xf>
    <xf numFmtId="0" fontId="37" fillId="0" borderId="0" xfId="0" applyFont="1" applyAlignment="1">
      <alignment/>
    </xf>
    <xf numFmtId="180" fontId="25" fillId="25" borderId="0" xfId="0" applyNumberFormat="1" applyFont="1" applyFill="1" applyBorder="1" applyAlignment="1" applyProtection="1">
      <alignment vertical="center"/>
      <protection locked="0"/>
    </xf>
    <xf numFmtId="189" fontId="0" fillId="0" borderId="0" xfId="0" applyNumberFormat="1" applyBorder="1" applyAlignment="1" applyProtection="1">
      <alignment horizontal="center"/>
      <protection hidden="1"/>
    </xf>
    <xf numFmtId="181" fontId="12" fillId="20" borderId="0" xfId="42" applyNumberFormat="1" applyFont="1" applyFill="1" applyBorder="1" applyAlignment="1" applyProtection="1">
      <alignment horizontal="center"/>
      <protection/>
    </xf>
    <xf numFmtId="2" fontId="17" fillId="20" borderId="23" xfId="0" applyNumberFormat="1" applyFont="1" applyFill="1" applyBorder="1" applyAlignment="1">
      <alignment horizontal="center" vertical="top" wrapText="1"/>
    </xf>
    <xf numFmtId="2" fontId="17" fillId="20" borderId="30" xfId="0" applyNumberFormat="1" applyFont="1" applyFill="1" applyBorder="1" applyAlignment="1">
      <alignment horizontal="center" vertical="top" wrapText="1"/>
    </xf>
    <xf numFmtId="2" fontId="17" fillId="20" borderId="25" xfId="0" applyNumberFormat="1" applyFont="1" applyFill="1" applyBorder="1" applyAlignment="1">
      <alignment horizontal="center" vertical="top" wrapText="1"/>
    </xf>
    <xf numFmtId="2" fontId="17" fillId="20" borderId="27" xfId="0" applyNumberFormat="1" applyFont="1" applyFill="1" applyBorder="1" applyAlignment="1">
      <alignment horizontal="center" vertical="top" wrapText="1"/>
    </xf>
    <xf numFmtId="2" fontId="17" fillId="20" borderId="24" xfId="0" applyNumberFormat="1" applyFont="1" applyFill="1" applyBorder="1" applyAlignment="1">
      <alignment horizontal="center" vertical="top" wrapText="1"/>
    </xf>
    <xf numFmtId="2" fontId="17" fillId="20" borderId="31" xfId="0" applyNumberFormat="1" applyFont="1" applyFill="1" applyBorder="1" applyAlignment="1">
      <alignment horizontal="center" vertical="top" wrapText="1"/>
    </xf>
    <xf numFmtId="2" fontId="17" fillId="20" borderId="26" xfId="0" applyNumberFormat="1" applyFont="1" applyFill="1" applyBorder="1" applyAlignment="1">
      <alignment horizontal="center" vertical="top" wrapText="1"/>
    </xf>
    <xf numFmtId="189" fontId="2" fillId="20" borderId="0" xfId="42" applyNumberFormat="1" applyFont="1" applyFill="1" applyAlignment="1">
      <alignment horizontal="center"/>
    </xf>
    <xf numFmtId="0" fontId="0" fillId="22" borderId="0" xfId="0" applyFill="1" applyAlignment="1">
      <alignment/>
    </xf>
    <xf numFmtId="0" fontId="26" fillId="0" borderId="36" xfId="0" applyFont="1" applyBorder="1" applyAlignment="1">
      <alignment/>
    </xf>
    <xf numFmtId="0" fontId="4" fillId="0" borderId="59" xfId="0" applyFont="1" applyBorder="1" applyAlignment="1">
      <alignment/>
    </xf>
    <xf numFmtId="0" fontId="0" fillId="0" borderId="59" xfId="0" applyBorder="1" applyAlignment="1">
      <alignment/>
    </xf>
    <xf numFmtId="190" fontId="0" fillId="0" borderId="0" xfId="0" applyNumberFormat="1" applyBorder="1" applyAlignment="1">
      <alignment/>
    </xf>
    <xf numFmtId="0" fontId="2" fillId="0" borderId="13" xfId="0" applyFont="1" applyBorder="1" applyAlignment="1">
      <alignment horizontal="right"/>
    </xf>
    <xf numFmtId="190" fontId="2" fillId="0" borderId="59" xfId="0" applyNumberFormat="1" applyFont="1" applyBorder="1" applyAlignment="1">
      <alignment horizontal="right"/>
    </xf>
    <xf numFmtId="9" fontId="26" fillId="0" borderId="0" xfId="0" applyNumberFormat="1" applyFont="1" applyAlignment="1">
      <alignment/>
    </xf>
    <xf numFmtId="4" fontId="4" fillId="0" borderId="0" xfId="0" applyNumberFormat="1" applyFont="1" applyAlignment="1">
      <alignment horizontal="center"/>
    </xf>
    <xf numFmtId="10" fontId="28" fillId="0" borderId="0" xfId="0" applyNumberFormat="1" applyFont="1" applyAlignment="1">
      <alignment horizontal="center"/>
    </xf>
    <xf numFmtId="10" fontId="4" fillId="0" borderId="0" xfId="0" applyNumberFormat="1" applyFont="1" applyAlignment="1">
      <alignment horizontal="center"/>
    </xf>
    <xf numFmtId="180" fontId="5" fillId="0" borderId="10" xfId="0" applyNumberFormat="1" applyFont="1" applyBorder="1" applyAlignment="1">
      <alignment/>
    </xf>
    <xf numFmtId="180" fontId="0" fillId="0" borderId="60" xfId="0" applyNumberFormat="1" applyBorder="1" applyAlignment="1">
      <alignment/>
    </xf>
    <xf numFmtId="180" fontId="0" fillId="0" borderId="13" xfId="0" applyNumberFormat="1" applyBorder="1" applyAlignment="1">
      <alignment/>
    </xf>
    <xf numFmtId="180" fontId="0" fillId="0" borderId="59" xfId="0" applyNumberFormat="1" applyFill="1" applyBorder="1" applyAlignment="1">
      <alignment/>
    </xf>
    <xf numFmtId="180" fontId="0" fillId="0" borderId="10" xfId="0" applyNumberFormat="1" applyBorder="1" applyAlignment="1">
      <alignment/>
    </xf>
    <xf numFmtId="180" fontId="0" fillId="0" borderId="61" xfId="0" applyNumberFormat="1" applyBorder="1" applyAlignment="1">
      <alignment/>
    </xf>
    <xf numFmtId="180" fontId="0" fillId="0" borderId="59" xfId="0" applyNumberFormat="1" applyBorder="1" applyAlignment="1">
      <alignment/>
    </xf>
    <xf numFmtId="180" fontId="0" fillId="0" borderId="62" xfId="0" applyNumberFormat="1" applyBorder="1" applyAlignment="1">
      <alignment/>
    </xf>
    <xf numFmtId="180" fontId="2" fillId="0" borderId="59" xfId="0" applyNumberFormat="1" applyFont="1" applyBorder="1" applyAlignment="1">
      <alignment/>
    </xf>
    <xf numFmtId="180" fontId="25" fillId="0" borderId="59" xfId="0" applyNumberFormat="1" applyFont="1" applyBorder="1" applyAlignment="1">
      <alignment/>
    </xf>
    <xf numFmtId="180" fontId="8" fillId="0" borderId="59" xfId="0" applyNumberFormat="1" applyFont="1" applyBorder="1" applyAlignment="1">
      <alignment/>
    </xf>
    <xf numFmtId="180" fontId="5" fillId="0" borderId="36" xfId="0" applyNumberFormat="1" applyFont="1" applyBorder="1" applyAlignment="1">
      <alignment/>
    </xf>
    <xf numFmtId="180" fontId="0" fillId="0" borderId="63" xfId="0" applyNumberFormat="1" applyBorder="1" applyAlignment="1">
      <alignment/>
    </xf>
    <xf numFmtId="180" fontId="5" fillId="0" borderId="13" xfId="0" applyNumberFormat="1" applyFont="1" applyBorder="1" applyAlignment="1">
      <alignment/>
    </xf>
    <xf numFmtId="0" fontId="8" fillId="0" borderId="37" xfId="0" applyFont="1" applyBorder="1" applyAlignment="1">
      <alignment/>
    </xf>
    <xf numFmtId="2" fontId="0" fillId="0" borderId="47" xfId="0" applyNumberFormat="1" applyBorder="1" applyAlignment="1" applyProtection="1">
      <alignment horizontal="center"/>
      <protection hidden="1"/>
    </xf>
    <xf numFmtId="2" fontId="0" fillId="0" borderId="51" xfId="0" applyNumberFormat="1" applyBorder="1" applyAlignment="1" applyProtection="1">
      <alignment horizontal="center"/>
      <protection hidden="1"/>
    </xf>
    <xf numFmtId="2" fontId="0" fillId="0" borderId="0" xfId="0" applyNumberFormat="1" applyFill="1" applyBorder="1" applyAlignment="1" applyProtection="1">
      <alignment horizontal="center"/>
      <protection hidden="1"/>
    </xf>
    <xf numFmtId="2" fontId="0" fillId="0" borderId="49" xfId="0" applyNumberFormat="1" applyFill="1" applyBorder="1" applyAlignment="1" applyProtection="1">
      <alignment horizontal="center"/>
      <protection hidden="1"/>
    </xf>
    <xf numFmtId="2" fontId="0" fillId="0" borderId="22" xfId="0" applyNumberFormat="1" applyBorder="1" applyAlignment="1" applyProtection="1">
      <alignment horizontal="center"/>
      <protection hidden="1"/>
    </xf>
    <xf numFmtId="2" fontId="0" fillId="0" borderId="0" xfId="0" applyNumberFormat="1" applyBorder="1" applyAlignment="1" applyProtection="1">
      <alignment horizontal="center"/>
      <protection hidden="1"/>
    </xf>
    <xf numFmtId="180" fontId="0" fillId="0" borderId="49" xfId="0" applyNumberFormat="1" applyFill="1" applyBorder="1" applyAlignment="1" applyProtection="1">
      <alignment horizontal="right"/>
      <protection/>
    </xf>
    <xf numFmtId="0" fontId="0" fillId="0" borderId="49" xfId="0" applyFill="1" applyBorder="1" applyAlignment="1" applyProtection="1">
      <alignment horizontal="right"/>
      <protection/>
    </xf>
    <xf numFmtId="0" fontId="0" fillId="0" borderId="16" xfId="0" applyBorder="1" applyAlignment="1" applyProtection="1">
      <alignment horizontal="right"/>
      <protection/>
    </xf>
    <xf numFmtId="0" fontId="0" fillId="0" borderId="15" xfId="0" applyBorder="1" applyAlignment="1" applyProtection="1">
      <alignment horizontal="right"/>
      <protection/>
    </xf>
    <xf numFmtId="0" fontId="4" fillId="0" borderId="0" xfId="0" applyFont="1" applyBorder="1" applyAlignment="1">
      <alignment horizontal="left"/>
    </xf>
    <xf numFmtId="180" fontId="8" fillId="0" borderId="0" xfId="0" applyNumberFormat="1" applyFont="1" applyBorder="1" applyAlignment="1" applyProtection="1">
      <alignment/>
      <protection hidden="1"/>
    </xf>
    <xf numFmtId="192" fontId="8" fillId="0" borderId="0" xfId="0" applyNumberFormat="1" applyFont="1" applyBorder="1" applyAlignment="1" applyProtection="1">
      <alignment horizontal="right"/>
      <protection hidden="1"/>
    </xf>
    <xf numFmtId="0" fontId="8" fillId="0" borderId="0" xfId="0" applyFont="1" applyBorder="1" applyAlignment="1" applyProtection="1">
      <alignment horizontal="center" vertical="center"/>
      <protection hidden="1"/>
    </xf>
    <xf numFmtId="193" fontId="17" fillId="20" borderId="25" xfId="0" applyNumberFormat="1" applyFont="1" applyFill="1" applyBorder="1" applyAlignment="1">
      <alignment horizontal="center" vertical="top" wrapText="1"/>
    </xf>
    <xf numFmtId="193" fontId="17" fillId="20" borderId="26" xfId="0" applyNumberFormat="1" applyFont="1" applyFill="1" applyBorder="1" applyAlignment="1">
      <alignment horizontal="center" vertical="top" wrapText="1"/>
    </xf>
    <xf numFmtId="194" fontId="4" fillId="0" borderId="0" xfId="0" applyNumberFormat="1" applyFont="1" applyBorder="1" applyAlignment="1" applyProtection="1">
      <alignment/>
      <protection hidden="1"/>
    </xf>
    <xf numFmtId="194" fontId="2" fillId="0" borderId="0" xfId="0" applyNumberFormat="1" applyFont="1" applyBorder="1" applyAlignment="1">
      <alignment horizontal="center"/>
    </xf>
    <xf numFmtId="0" fontId="0" fillId="0" borderId="0" xfId="0" applyFont="1" applyBorder="1" applyAlignment="1">
      <alignment horizontal="left"/>
    </xf>
    <xf numFmtId="2" fontId="0" fillId="0" borderId="0" xfId="0" applyNumberFormat="1" applyAlignment="1">
      <alignment horizontal="center" vertical="center"/>
    </xf>
    <xf numFmtId="0" fontId="0" fillId="19" borderId="64" xfId="0" applyFont="1" applyFill="1" applyBorder="1" applyAlignment="1" applyProtection="1">
      <alignment horizontal="center"/>
      <protection locked="0"/>
    </xf>
    <xf numFmtId="0" fontId="0" fillId="19" borderId="0" xfId="0" applyFill="1" applyAlignment="1">
      <alignment/>
    </xf>
    <xf numFmtId="180" fontId="0" fillId="0" borderId="0" xfId="0" applyNumberFormat="1" applyBorder="1" applyAlignment="1">
      <alignment horizontal="center"/>
    </xf>
    <xf numFmtId="0" fontId="2" fillId="0" borderId="0" xfId="0" applyFont="1" applyBorder="1" applyAlignment="1">
      <alignment horizontal="left"/>
    </xf>
    <xf numFmtId="2" fontId="0" fillId="0" borderId="0" xfId="0" applyNumberFormat="1" applyAlignment="1">
      <alignment horizontal="right"/>
    </xf>
    <xf numFmtId="2" fontId="0" fillId="0" borderId="0" xfId="0" applyNumberFormat="1" applyBorder="1" applyAlignment="1" applyProtection="1">
      <alignment horizontal="left"/>
      <protection hidden="1"/>
    </xf>
    <xf numFmtId="166" fontId="2" fillId="22" borderId="37" xfId="60" applyNumberFormat="1" applyFont="1" applyFill="1" applyBorder="1" applyAlignment="1" applyProtection="1">
      <alignment horizontal="center"/>
      <protection locked="0"/>
    </xf>
    <xf numFmtId="180" fontId="5" fillId="22" borderId="34" xfId="0" applyNumberFormat="1" applyFont="1" applyFill="1" applyBorder="1" applyAlignment="1" applyProtection="1">
      <alignment horizontal="right" shrinkToFit="1"/>
      <protection hidden="1"/>
    </xf>
    <xf numFmtId="0" fontId="5" fillId="22" borderId="32" xfId="0" applyFont="1" applyFill="1" applyBorder="1" applyAlignment="1" applyProtection="1">
      <alignment horizontal="right" shrinkToFit="1"/>
      <protection hidden="1"/>
    </xf>
    <xf numFmtId="180" fontId="5" fillId="0" borderId="0" xfId="0" applyNumberFormat="1" applyFont="1" applyBorder="1" applyAlignment="1" applyProtection="1">
      <alignment horizontal="right"/>
      <protection hidden="1"/>
    </xf>
    <xf numFmtId="0" fontId="5" fillId="0" borderId="25" xfId="0" applyFont="1" applyBorder="1" applyAlignment="1" applyProtection="1">
      <alignment horizontal="right"/>
      <protection hidden="1"/>
    </xf>
    <xf numFmtId="180" fontId="5" fillId="0" borderId="43" xfId="0" applyNumberFormat="1" applyFont="1" applyBorder="1" applyAlignment="1" applyProtection="1">
      <alignment horizontal="right"/>
      <protection hidden="1"/>
    </xf>
    <xf numFmtId="0" fontId="5" fillId="0" borderId="65" xfId="0" applyFont="1" applyBorder="1" applyAlignment="1" applyProtection="1">
      <alignment horizontal="right"/>
      <protection hidden="1"/>
    </xf>
    <xf numFmtId="180" fontId="2" fillId="0" borderId="0" xfId="0" applyNumberFormat="1" applyFont="1" applyBorder="1" applyAlignment="1" applyProtection="1">
      <alignment horizontal="right"/>
      <protection hidden="1"/>
    </xf>
    <xf numFmtId="0" fontId="2" fillId="0" borderId="25" xfId="0" applyFont="1" applyBorder="1" applyAlignment="1" applyProtection="1">
      <alignment horizontal="right"/>
      <protection hidden="1"/>
    </xf>
    <xf numFmtId="10" fontId="25" fillId="0" borderId="0" xfId="0" applyNumberFormat="1" applyFont="1" applyBorder="1" applyAlignment="1" applyProtection="1">
      <alignment horizontal="center" vertical="center"/>
      <protection hidden="1"/>
    </xf>
    <xf numFmtId="180" fontId="0" fillId="0" borderId="0" xfId="0" applyNumberFormat="1" applyAlignment="1">
      <alignment horizontal="center"/>
    </xf>
    <xf numFmtId="180" fontId="2" fillId="0" borderId="18" xfId="0" applyNumberFormat="1" applyFont="1" applyBorder="1" applyAlignment="1" applyProtection="1">
      <alignment horizontal="right"/>
      <protection hidden="1"/>
    </xf>
    <xf numFmtId="180" fontId="2" fillId="0" borderId="19" xfId="0" applyNumberFormat="1" applyFont="1" applyBorder="1" applyAlignment="1" applyProtection="1">
      <alignment horizontal="right"/>
      <protection hidden="1"/>
    </xf>
    <xf numFmtId="180" fontId="26" fillId="0" borderId="37" xfId="0" applyNumberFormat="1" applyFont="1" applyBorder="1" applyAlignment="1" applyProtection="1">
      <alignment horizontal="right"/>
      <protection hidden="1"/>
    </xf>
    <xf numFmtId="0" fontId="26" fillId="0" borderId="41" xfId="0" applyFont="1" applyBorder="1" applyAlignment="1" applyProtection="1">
      <alignment horizontal="right"/>
      <protection hidden="1"/>
    </xf>
    <xf numFmtId="180" fontId="5" fillId="0" borderId="42" xfId="0" applyNumberFormat="1" applyFont="1" applyBorder="1" applyAlignment="1" applyProtection="1">
      <alignment horizontal="right"/>
      <protection hidden="1"/>
    </xf>
    <xf numFmtId="0" fontId="5" fillId="0" borderId="44" xfId="0" applyFont="1" applyBorder="1" applyAlignment="1" applyProtection="1">
      <alignment horizontal="right"/>
      <protection hidden="1"/>
    </xf>
    <xf numFmtId="180" fontId="0" fillId="22" borderId="0" xfId="0" applyNumberFormat="1" applyFont="1" applyFill="1" applyBorder="1" applyAlignment="1" applyProtection="1">
      <alignment horizontal="left" vertical="top" wrapText="1"/>
      <protection locked="0"/>
    </xf>
    <xf numFmtId="180" fontId="0" fillId="0" borderId="21" xfId="0" applyNumberFormat="1" applyBorder="1" applyAlignment="1" applyProtection="1">
      <alignment horizontal="right"/>
      <protection hidden="1"/>
    </xf>
    <xf numFmtId="0" fontId="0" fillId="0" borderId="22" xfId="0" applyBorder="1" applyAlignment="1" applyProtection="1">
      <alignment horizontal="right"/>
      <protection hidden="1"/>
    </xf>
    <xf numFmtId="180" fontId="5" fillId="0" borderId="48" xfId="0" applyNumberFormat="1" applyFont="1" applyFill="1" applyBorder="1" applyAlignment="1" applyProtection="1">
      <alignment horizontal="right"/>
      <protection/>
    </xf>
    <xf numFmtId="180" fontId="5" fillId="0" borderId="11" xfId="0" applyNumberFormat="1" applyFont="1" applyFill="1" applyBorder="1" applyAlignment="1" applyProtection="1">
      <alignment horizontal="right"/>
      <protection/>
    </xf>
    <xf numFmtId="4" fontId="2" fillId="0" borderId="0" xfId="0" applyNumberFormat="1" applyFont="1" applyBorder="1" applyAlignment="1">
      <alignment horizontal="right"/>
    </xf>
    <xf numFmtId="180" fontId="0" fillId="0" borderId="18" xfId="0" applyNumberFormat="1" applyFont="1" applyBorder="1" applyAlignment="1" applyProtection="1">
      <alignment horizontal="right" shrinkToFit="1"/>
      <protection hidden="1"/>
    </xf>
    <xf numFmtId="0" fontId="0" fillId="0" borderId="19" xfId="0" applyFont="1" applyBorder="1" applyAlignment="1" applyProtection="1">
      <alignment horizontal="right" shrinkToFit="1"/>
      <protection hidden="1"/>
    </xf>
    <xf numFmtId="180" fontId="0" fillId="0" borderId="46" xfId="0" applyNumberFormat="1" applyBorder="1" applyAlignment="1" applyProtection="1">
      <alignment horizontal="right"/>
      <protection hidden="1"/>
    </xf>
    <xf numFmtId="0" fontId="0" fillId="0" borderId="47" xfId="0" applyBorder="1" applyAlignment="1" applyProtection="1">
      <alignment horizontal="right"/>
      <protection hidden="1"/>
    </xf>
    <xf numFmtId="180" fontId="5" fillId="0" borderId="0" xfId="0" applyNumberFormat="1" applyFont="1" applyBorder="1" applyAlignment="1" applyProtection="1">
      <alignment horizontal="right" shrinkToFit="1"/>
      <protection hidden="1"/>
    </xf>
    <xf numFmtId="0" fontId="5" fillId="0" borderId="25" xfId="0" applyFont="1" applyBorder="1" applyAlignment="1" applyProtection="1">
      <alignment horizontal="right" shrinkToFit="1"/>
      <protection hidden="1"/>
    </xf>
    <xf numFmtId="180" fontId="0" fillId="0" borderId="55" xfId="0" applyNumberFormat="1" applyFont="1" applyBorder="1" applyAlignment="1" applyProtection="1">
      <alignment horizontal="right"/>
      <protection hidden="1"/>
    </xf>
    <xf numFmtId="0" fontId="0" fillId="0" borderId="66" xfId="0" applyFont="1" applyBorder="1" applyAlignment="1" applyProtection="1">
      <alignment horizontal="right"/>
      <protection hidden="1"/>
    </xf>
    <xf numFmtId="180" fontId="5" fillId="0" borderId="49" xfId="0" applyNumberFormat="1" applyFont="1" applyFill="1" applyBorder="1" applyAlignment="1" applyProtection="1">
      <alignment horizontal="right"/>
      <protection hidden="1"/>
    </xf>
    <xf numFmtId="180" fontId="5" fillId="0" borderId="67" xfId="0" applyNumberFormat="1" applyFont="1" applyFill="1" applyBorder="1" applyAlignment="1" applyProtection="1">
      <alignment horizontal="right"/>
      <protection hidden="1"/>
    </xf>
    <xf numFmtId="180" fontId="0" fillId="0" borderId="22" xfId="0" applyNumberFormat="1" applyFont="1" applyBorder="1" applyAlignment="1" applyProtection="1">
      <alignment horizontal="right"/>
      <protection hidden="1"/>
    </xf>
    <xf numFmtId="0" fontId="0" fillId="0" borderId="68" xfId="0" applyFont="1" applyBorder="1" applyAlignment="1" applyProtection="1">
      <alignment horizontal="right"/>
      <protection hidden="1"/>
    </xf>
    <xf numFmtId="0" fontId="0" fillId="0" borderId="0" xfId="0" applyFont="1" applyAlignment="1">
      <alignment horizontal="center" vertical="center"/>
    </xf>
    <xf numFmtId="0" fontId="0" fillId="0" borderId="0" xfId="0" applyAlignment="1">
      <alignment horizontal="center" vertical="center"/>
    </xf>
    <xf numFmtId="180" fontId="25" fillId="22" borderId="0" xfId="0" applyNumberFormat="1" applyFont="1" applyFill="1" applyBorder="1" applyAlignment="1" applyProtection="1">
      <alignment horizontal="center" vertical="center"/>
      <protection locked="0"/>
    </xf>
    <xf numFmtId="0" fontId="0" fillId="25" borderId="36" xfId="0" applyFont="1" applyFill="1" applyBorder="1" applyAlignment="1" applyProtection="1">
      <alignment horizontal="center" vertical="center"/>
      <protection locked="0"/>
    </xf>
    <xf numFmtId="0" fontId="0" fillId="25" borderId="13" xfId="0" applyFill="1" applyBorder="1" applyAlignment="1" applyProtection="1">
      <alignment horizontal="center" vertical="center"/>
      <protection locked="0"/>
    </xf>
    <xf numFmtId="0" fontId="0" fillId="0" borderId="0" xfId="0" applyFont="1" applyAlignment="1" applyProtection="1">
      <alignment horizontal="left" vertical="center" wrapText="1"/>
      <protection locked="0"/>
    </xf>
    <xf numFmtId="0" fontId="0" fillId="0" borderId="0" xfId="0" applyFont="1" applyAlignment="1" applyProtection="1">
      <alignment horizontal="left" vertical="center" wrapText="1"/>
      <protection locked="0"/>
    </xf>
    <xf numFmtId="14" fontId="26" fillId="22" borderId="0" xfId="0" applyNumberFormat="1" applyFont="1" applyFill="1" applyBorder="1" applyAlignment="1" applyProtection="1">
      <alignment horizontal="right" vertical="center"/>
      <protection locked="0"/>
    </xf>
    <xf numFmtId="14" fontId="26" fillId="22" borderId="19" xfId="0" applyNumberFormat="1" applyFont="1" applyFill="1" applyBorder="1" applyAlignment="1" applyProtection="1">
      <alignment horizontal="right" vertical="center"/>
      <protection locked="0"/>
    </xf>
    <xf numFmtId="0" fontId="2" fillId="0" borderId="18" xfId="0" applyFont="1" applyBorder="1" applyAlignment="1">
      <alignment horizontal="left"/>
    </xf>
    <xf numFmtId="0" fontId="2" fillId="0" borderId="0" xfId="0" applyFont="1" applyBorder="1" applyAlignment="1">
      <alignment horizontal="left"/>
    </xf>
    <xf numFmtId="180" fontId="8" fillId="0" borderId="47" xfId="0" applyNumberFormat="1" applyFont="1" applyBorder="1" applyAlignment="1">
      <alignment horizontal="right"/>
    </xf>
    <xf numFmtId="180" fontId="5" fillId="0" borderId="18" xfId="0" applyNumberFormat="1" applyFont="1" applyFill="1" applyBorder="1" applyAlignment="1" applyProtection="1">
      <alignment horizontal="right" shrinkToFit="1"/>
      <protection/>
    </xf>
    <xf numFmtId="0" fontId="5" fillId="0" borderId="19" xfId="0" applyFont="1" applyFill="1" applyBorder="1" applyAlignment="1" applyProtection="1">
      <alignment horizontal="right" shrinkToFit="1"/>
      <protection/>
    </xf>
    <xf numFmtId="180" fontId="0" fillId="0" borderId="0" xfId="0" applyNumberFormat="1" applyFont="1" applyBorder="1" applyAlignment="1" applyProtection="1">
      <alignment horizontal="right"/>
      <protection hidden="1"/>
    </xf>
    <xf numFmtId="0" fontId="0" fillId="0" borderId="25" xfId="0" applyFont="1" applyBorder="1" applyAlignment="1" applyProtection="1">
      <alignment horizontal="right"/>
      <protection hidden="1"/>
    </xf>
    <xf numFmtId="180" fontId="0" fillId="0" borderId="47" xfId="0" applyNumberFormat="1" applyFont="1" applyBorder="1" applyAlignment="1" applyProtection="1">
      <alignment horizontal="right"/>
      <protection hidden="1"/>
    </xf>
    <xf numFmtId="0" fontId="0" fillId="0" borderId="69" xfId="0" applyFont="1" applyBorder="1" applyAlignment="1" applyProtection="1">
      <alignment horizontal="right"/>
      <protection hidden="1"/>
    </xf>
    <xf numFmtId="4" fontId="0" fillId="0" borderId="0" xfId="0" applyNumberFormat="1" applyBorder="1" applyAlignment="1">
      <alignment horizontal="right"/>
    </xf>
    <xf numFmtId="180" fontId="0" fillId="0" borderId="0" xfId="0" applyNumberFormat="1" applyBorder="1" applyAlignment="1">
      <alignment horizontal="center"/>
    </xf>
    <xf numFmtId="180" fontId="5" fillId="0" borderId="18" xfId="0" applyNumberFormat="1" applyFont="1" applyBorder="1" applyAlignment="1" applyProtection="1">
      <alignment horizontal="right"/>
      <protection hidden="1"/>
    </xf>
    <xf numFmtId="0" fontId="5" fillId="0" borderId="0" xfId="0" applyFont="1" applyBorder="1" applyAlignment="1" applyProtection="1">
      <alignment horizontal="right"/>
      <protection hidden="1"/>
    </xf>
    <xf numFmtId="180" fontId="0" fillId="0" borderId="18" xfId="0" applyNumberFormat="1" applyBorder="1" applyAlignment="1" applyProtection="1">
      <alignment horizontal="right" shrinkToFit="1"/>
      <protection hidden="1"/>
    </xf>
    <xf numFmtId="0" fontId="0" fillId="0" borderId="19" xfId="0" applyBorder="1" applyAlignment="1" applyProtection="1">
      <alignment horizontal="right" shrinkToFit="1"/>
      <protection hidden="1"/>
    </xf>
    <xf numFmtId="189" fontId="5" fillId="0" borderId="0" xfId="0" applyNumberFormat="1" applyFont="1" applyBorder="1" applyAlignment="1" applyProtection="1">
      <alignment horizontal="center" vertical="center"/>
      <protection hidden="1"/>
    </xf>
    <xf numFmtId="180" fontId="0" fillId="0" borderId="49" xfId="0" applyNumberFormat="1" applyFont="1" applyBorder="1" applyAlignment="1" applyProtection="1">
      <alignment horizontal="right"/>
      <protection hidden="1"/>
    </xf>
    <xf numFmtId="0" fontId="0" fillId="0" borderId="67" xfId="0" applyFont="1" applyBorder="1" applyAlignment="1" applyProtection="1">
      <alignment horizontal="right"/>
      <protection hidden="1"/>
    </xf>
    <xf numFmtId="189" fontId="0" fillId="22" borderId="0" xfId="0" applyNumberFormat="1" applyFont="1" applyFill="1" applyBorder="1" applyAlignment="1" applyProtection="1">
      <alignment horizontal="center" vertical="center"/>
      <protection locked="0"/>
    </xf>
    <xf numFmtId="180" fontId="0" fillId="0" borderId="0" xfId="0" applyNumberFormat="1" applyBorder="1" applyAlignment="1" applyProtection="1">
      <alignment horizontal="right"/>
      <protection hidden="1"/>
    </xf>
    <xf numFmtId="0" fontId="0" fillId="0" borderId="19" xfId="0" applyBorder="1" applyAlignment="1" applyProtection="1">
      <alignment horizontal="right"/>
      <protection hidden="1"/>
    </xf>
    <xf numFmtId="0" fontId="5" fillId="0" borderId="19" xfId="0" applyFont="1" applyBorder="1" applyAlignment="1" applyProtection="1">
      <alignment horizontal="right"/>
      <protection hidden="1"/>
    </xf>
    <xf numFmtId="180" fontId="5" fillId="22" borderId="35" xfId="0" applyNumberFormat="1" applyFont="1" applyFill="1" applyBorder="1" applyAlignment="1" applyProtection="1">
      <alignment horizontal="right" shrinkToFit="1"/>
      <protection/>
    </xf>
    <xf numFmtId="0" fontId="5" fillId="22" borderId="70" xfId="0" applyFont="1" applyFill="1" applyBorder="1" applyAlignment="1" applyProtection="1">
      <alignment horizontal="right" shrinkToFit="1"/>
      <protection/>
    </xf>
    <xf numFmtId="180" fontId="0" fillId="0" borderId="18" xfId="0" applyNumberFormat="1" applyBorder="1" applyAlignment="1" applyProtection="1">
      <alignment horizontal="right"/>
      <protection hidden="1"/>
    </xf>
    <xf numFmtId="180" fontId="26" fillId="0" borderId="16" xfId="0" applyNumberFormat="1" applyFont="1" applyBorder="1" applyAlignment="1">
      <alignment horizontal="right"/>
    </xf>
    <xf numFmtId="0" fontId="26" fillId="0" borderId="20" xfId="0" applyFont="1" applyBorder="1" applyAlignment="1">
      <alignment horizontal="right"/>
    </xf>
    <xf numFmtId="0" fontId="0" fillId="0" borderId="71" xfId="0" applyFont="1" applyBorder="1" applyAlignment="1" applyProtection="1">
      <alignment horizontal="right"/>
      <protection hidden="1"/>
    </xf>
    <xf numFmtId="180" fontId="0" fillId="0" borderId="53" xfId="0" applyNumberFormat="1" applyBorder="1" applyAlignment="1" applyProtection="1">
      <alignment horizontal="right"/>
      <protection hidden="1"/>
    </xf>
    <xf numFmtId="0" fontId="0" fillId="0" borderId="55" xfId="0" applyBorder="1" applyAlignment="1" applyProtection="1">
      <alignment horizontal="right"/>
      <protection hidden="1"/>
    </xf>
    <xf numFmtId="180" fontId="5" fillId="0" borderId="17" xfId="0" applyNumberFormat="1" applyFont="1" applyFill="1" applyBorder="1" applyAlignment="1" applyProtection="1">
      <alignment horizontal="right"/>
      <protection/>
    </xf>
    <xf numFmtId="180" fontId="5" fillId="0" borderId="12" xfId="0" applyNumberFormat="1" applyFont="1" applyFill="1" applyBorder="1" applyAlignment="1" applyProtection="1">
      <alignment horizontal="right"/>
      <protection/>
    </xf>
    <xf numFmtId="9" fontId="5" fillId="0" borderId="0" xfId="0" applyNumberFormat="1" applyFont="1" applyBorder="1" applyAlignment="1" applyProtection="1">
      <alignment horizontal="center" vertical="center"/>
      <protection hidden="1"/>
    </xf>
    <xf numFmtId="180" fontId="5" fillId="0" borderId="48" xfId="0" applyNumberFormat="1" applyFont="1" applyBorder="1" applyAlignment="1" applyProtection="1">
      <alignment horizontal="right"/>
      <protection/>
    </xf>
    <xf numFmtId="180" fontId="5" fillId="0" borderId="11" xfId="0" applyNumberFormat="1" applyFont="1" applyBorder="1" applyAlignment="1" applyProtection="1">
      <alignment horizontal="right"/>
      <protection/>
    </xf>
    <xf numFmtId="180" fontId="0" fillId="0" borderId="51" xfId="0" applyNumberFormat="1" applyFont="1" applyBorder="1" applyAlignment="1" applyProtection="1">
      <alignment horizontal="right"/>
      <protection hidden="1"/>
    </xf>
    <xf numFmtId="0" fontId="7" fillId="23" borderId="48" xfId="0" applyFont="1" applyFill="1" applyBorder="1" applyAlignment="1">
      <alignment horizontal="left" wrapText="1"/>
    </xf>
    <xf numFmtId="0" fontId="7" fillId="23" borderId="11" xfId="0" applyFont="1" applyFill="1" applyBorder="1" applyAlignment="1">
      <alignment horizontal="left" wrapText="1"/>
    </xf>
    <xf numFmtId="0" fontId="6" fillId="0" borderId="0" xfId="0" applyFont="1" applyAlignment="1">
      <alignment horizontal="center" vertical="center"/>
    </xf>
    <xf numFmtId="0" fontId="2" fillId="20" borderId="36" xfId="0" applyFont="1" applyFill="1" applyBorder="1" applyAlignment="1">
      <alignment horizontal="center" vertical="center"/>
    </xf>
    <xf numFmtId="0" fontId="0" fillId="20" borderId="59" xfId="0" applyFont="1" applyFill="1" applyBorder="1" applyAlignment="1">
      <alignment/>
    </xf>
    <xf numFmtId="0" fontId="0" fillId="20" borderId="13" xfId="0" applyFont="1" applyFill="1" applyBorder="1" applyAlignment="1">
      <alignment/>
    </xf>
    <xf numFmtId="0" fontId="0" fillId="20" borderId="59" xfId="0" applyFill="1" applyBorder="1" applyAlignment="1">
      <alignment/>
    </xf>
    <xf numFmtId="0" fontId="0" fillId="20" borderId="13" xfId="0" applyFill="1" applyBorder="1" applyAlignment="1">
      <alignment/>
    </xf>
    <xf numFmtId="0" fontId="5" fillId="0" borderId="0" xfId="0" applyFont="1" applyAlignment="1">
      <alignment horizontal="center"/>
    </xf>
    <xf numFmtId="0" fontId="0" fillId="0" borderId="0" xfId="0" applyFont="1" applyAlignment="1">
      <alignment horizontal="center" vertical="center"/>
    </xf>
    <xf numFmtId="0" fontId="2" fillId="20" borderId="59" xfId="0" applyFont="1" applyFill="1" applyBorder="1" applyAlignment="1">
      <alignment vertical="center"/>
    </xf>
    <xf numFmtId="0" fontId="2" fillId="20" borderId="13" xfId="0" applyFont="1" applyFill="1" applyBorder="1" applyAlignment="1">
      <alignment vertical="center"/>
    </xf>
    <xf numFmtId="0" fontId="7" fillId="20" borderId="16" xfId="0" applyFont="1" applyFill="1" applyBorder="1" applyAlignment="1">
      <alignment horizontal="left" wrapText="1"/>
    </xf>
    <xf numFmtId="0" fontId="7" fillId="20" borderId="20" xfId="0" applyFont="1" applyFill="1" applyBorder="1" applyAlignment="1">
      <alignment horizontal="left" wrapText="1"/>
    </xf>
    <xf numFmtId="0" fontId="7" fillId="20" borderId="18" xfId="0" applyFont="1" applyFill="1" applyBorder="1" applyAlignment="1">
      <alignment horizontal="left" wrapText="1"/>
    </xf>
    <xf numFmtId="0" fontId="7" fillId="20" borderId="19" xfId="0" applyFont="1" applyFill="1" applyBorder="1" applyAlignment="1">
      <alignment horizontal="left" wrapText="1"/>
    </xf>
    <xf numFmtId="0" fontId="7" fillId="20" borderId="17" xfId="0" applyFont="1" applyFill="1" applyBorder="1" applyAlignment="1">
      <alignment horizontal="left" wrapText="1"/>
    </xf>
    <xf numFmtId="0" fontId="7" fillId="20" borderId="12" xfId="0" applyFont="1" applyFill="1" applyBorder="1" applyAlignment="1">
      <alignment horizontal="left" wrapText="1"/>
    </xf>
    <xf numFmtId="0" fontId="7" fillId="20" borderId="48" xfId="0" applyFont="1" applyFill="1" applyBorder="1" applyAlignment="1">
      <alignment wrapText="1"/>
    </xf>
    <xf numFmtId="0" fontId="0" fillId="0" borderId="11" xfId="0" applyBorder="1" applyAlignment="1">
      <alignment wrapText="1"/>
    </xf>
    <xf numFmtId="0" fontId="6" fillId="0" borderId="0" xfId="0" applyFont="1" applyBorder="1" applyAlignment="1">
      <alignment horizontal="center" vertical="center"/>
    </xf>
    <xf numFmtId="0" fontId="2" fillId="23" borderId="36" xfId="0" applyFont="1" applyFill="1" applyBorder="1" applyAlignment="1">
      <alignment horizontal="center" vertical="center"/>
    </xf>
    <xf numFmtId="0" fontId="2" fillId="23" borderId="59" xfId="0" applyFont="1" applyFill="1" applyBorder="1" applyAlignment="1">
      <alignment vertical="center"/>
    </xf>
    <xf numFmtId="0" fontId="2" fillId="23" borderId="13" xfId="0" applyFont="1" applyFill="1" applyBorder="1" applyAlignment="1">
      <alignment vertical="center"/>
    </xf>
    <xf numFmtId="0" fontId="7" fillId="23" borderId="15" xfId="0" applyFont="1" applyFill="1" applyBorder="1" applyAlignment="1">
      <alignment horizontal="left" wrapText="1"/>
    </xf>
    <xf numFmtId="0" fontId="7" fillId="23" borderId="20" xfId="0" applyFont="1" applyFill="1" applyBorder="1" applyAlignment="1">
      <alignment horizontal="left" wrapText="1"/>
    </xf>
    <xf numFmtId="0" fontId="2" fillId="23" borderId="59" xfId="0" applyFont="1" applyFill="1" applyBorder="1" applyAlignment="1">
      <alignment vertical="center"/>
    </xf>
    <xf numFmtId="0" fontId="2" fillId="23" borderId="13" xfId="0" applyFont="1" applyFill="1" applyBorder="1" applyAlignment="1">
      <alignment vertical="center"/>
    </xf>
    <xf numFmtId="0" fontId="2" fillId="23" borderId="16" xfId="0" applyFont="1" applyFill="1" applyBorder="1" applyAlignment="1">
      <alignment horizontal="center" vertical="center"/>
    </xf>
    <xf numFmtId="0" fontId="2" fillId="23" borderId="18" xfId="0" applyFont="1" applyFill="1" applyBorder="1" applyAlignment="1">
      <alignment vertical="center"/>
    </xf>
    <xf numFmtId="0" fontId="2" fillId="23" borderId="17" xfId="0" applyFont="1" applyFill="1" applyBorder="1" applyAlignment="1">
      <alignment vertical="center"/>
    </xf>
    <xf numFmtId="0" fontId="2" fillId="20" borderId="59" xfId="0" applyFont="1" applyFill="1" applyBorder="1" applyAlignment="1">
      <alignment vertical="center"/>
    </xf>
    <xf numFmtId="0" fontId="2" fillId="20" borderId="13" xfId="0" applyFont="1" applyFill="1" applyBorder="1" applyAlignment="1">
      <alignment vertical="center"/>
    </xf>
    <xf numFmtId="0" fontId="7" fillId="20" borderId="17" xfId="0" applyFont="1" applyFill="1" applyBorder="1" applyAlignment="1">
      <alignment horizontal="left" vertical="top" wrapText="1"/>
    </xf>
    <xf numFmtId="0" fontId="7" fillId="20" borderId="12" xfId="0" applyFont="1" applyFill="1" applyBorder="1" applyAlignment="1">
      <alignment horizontal="left" vertical="top" wrapText="1"/>
    </xf>
    <xf numFmtId="0" fontId="2" fillId="23" borderId="18" xfId="0" applyFont="1" applyFill="1" applyBorder="1" applyAlignment="1">
      <alignment vertical="center"/>
    </xf>
    <xf numFmtId="0" fontId="2" fillId="23" borderId="17" xfId="0" applyFont="1" applyFill="1" applyBorder="1" applyAlignment="1">
      <alignment vertical="center"/>
    </xf>
    <xf numFmtId="0" fontId="2" fillId="20" borderId="59" xfId="0" applyFont="1" applyFill="1" applyBorder="1" applyAlignment="1">
      <alignment horizontal="center" vertical="center"/>
    </xf>
    <xf numFmtId="0" fontId="7" fillId="20" borderId="48" xfId="0" applyFont="1" applyFill="1" applyBorder="1" applyAlignment="1">
      <alignment horizontal="left" wrapText="1"/>
    </xf>
    <xf numFmtId="0" fontId="7" fillId="20" borderId="11" xfId="0" applyFont="1" applyFill="1" applyBorder="1" applyAlignment="1">
      <alignment horizontal="left" wrapText="1"/>
    </xf>
    <xf numFmtId="0" fontId="20" fillId="0" borderId="33" xfId="0" applyFont="1" applyBorder="1" applyAlignment="1">
      <alignment horizontal="center" vertical="top" wrapText="1"/>
    </xf>
    <xf numFmtId="0" fontId="20" fillId="0" borderId="34" xfId="0" applyFont="1" applyBorder="1" applyAlignment="1">
      <alignment horizontal="center" vertical="top" wrapText="1"/>
    </xf>
    <xf numFmtId="0" fontId="20" fillId="0" borderId="32" xfId="0" applyFont="1" applyBorder="1" applyAlignment="1">
      <alignment horizontal="center" vertical="top" wrapText="1"/>
    </xf>
    <xf numFmtId="0" fontId="6" fillId="0" borderId="0" xfId="0" applyFont="1" applyAlignment="1">
      <alignment horizontal="center"/>
    </xf>
    <xf numFmtId="0" fontId="17" fillId="0" borderId="29" xfId="0" applyFont="1" applyBorder="1" applyAlignment="1">
      <alignment horizontal="center" vertical="top" wrapText="1"/>
    </xf>
    <xf numFmtId="0" fontId="17" fillId="0" borderId="31" xfId="0" applyFont="1" applyBorder="1" applyAlignment="1">
      <alignment horizontal="center" vertical="top" wrapText="1"/>
    </xf>
    <xf numFmtId="0" fontId="5" fillId="0" borderId="0" xfId="53" applyFont="1" applyAlignment="1">
      <alignment horizontal="center" vertical="center"/>
      <protection/>
    </xf>
    <xf numFmtId="0" fontId="0" fillId="0" borderId="0" xfId="0" applyFont="1" applyAlignment="1">
      <alignment horizontal="center"/>
    </xf>
    <xf numFmtId="0" fontId="0" fillId="0" borderId="0" xfId="0" applyAlignment="1">
      <alignment horizontal="center"/>
    </xf>
    <xf numFmtId="0" fontId="6" fillId="0" borderId="0" xfId="53" applyFont="1" applyAlignment="1">
      <alignment horizontal="center" vertical="center"/>
      <protection/>
    </xf>
    <xf numFmtId="0" fontId="17" fillId="0" borderId="23" xfId="0" applyFont="1" applyBorder="1" applyAlignment="1">
      <alignment horizontal="center" vertical="top" wrapText="1"/>
    </xf>
    <xf numFmtId="0" fontId="17" fillId="0" borderId="37" xfId="0" applyFont="1" applyBorder="1" applyAlignment="1">
      <alignment horizontal="center" vertical="top" wrapText="1"/>
    </xf>
    <xf numFmtId="0" fontId="17" fillId="0" borderId="40" xfId="0" applyFont="1" applyBorder="1" applyAlignment="1">
      <alignment horizontal="center" vertical="top" wrapText="1"/>
    </xf>
    <xf numFmtId="0" fontId="17" fillId="0" borderId="24" xfId="0" applyFont="1" applyBorder="1" applyAlignment="1">
      <alignment horizontal="center" vertical="top" wrapText="1"/>
    </xf>
    <xf numFmtId="0" fontId="17" fillId="0" borderId="28" xfId="0" applyFont="1" applyBorder="1" applyAlignment="1">
      <alignment horizontal="center" vertical="top" wrapText="1"/>
    </xf>
    <xf numFmtId="0" fontId="17" fillId="0" borderId="26" xfId="0" applyFont="1" applyBorder="1" applyAlignment="1">
      <alignment horizontal="center" vertical="top" wrapText="1"/>
    </xf>
    <xf numFmtId="0" fontId="16" fillId="0" borderId="0" xfId="53" applyFont="1" applyAlignment="1">
      <alignment horizontal="center"/>
      <protection/>
    </xf>
    <xf numFmtId="0" fontId="5" fillId="0" borderId="0" xfId="53" applyFont="1" applyAlignment="1">
      <alignment horizontal="center"/>
      <protection/>
    </xf>
    <xf numFmtId="169" fontId="12" fillId="0" borderId="0" xfId="42" applyFont="1" applyFill="1" applyBorder="1" applyAlignment="1" applyProtection="1">
      <alignment horizontal="left"/>
      <protection/>
    </xf>
    <xf numFmtId="169" fontId="2" fillId="0" borderId="0" xfId="42" applyFont="1" applyAlignment="1">
      <alignment horizontal="center"/>
    </xf>
    <xf numFmtId="169" fontId="16" fillId="0" borderId="0" xfId="42" applyFont="1" applyAlignment="1">
      <alignment horizontal="center"/>
    </xf>
    <xf numFmtId="169" fontId="5" fillId="0" borderId="0" xfId="42" applyFont="1" applyAlignment="1">
      <alignment horizontal="center"/>
    </xf>
  </cellXfs>
  <cellStyles count="50">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Dezimal [0] 2" xfId="43"/>
    <cellStyle name="Eingabe" xfId="44"/>
    <cellStyle name="Ergebnis" xfId="45"/>
    <cellStyle name="Erklärender Text" xfId="46"/>
    <cellStyle name="Euro" xfId="47"/>
    <cellStyle name="Gut" xfId="48"/>
    <cellStyle name="Neutral" xfId="49"/>
    <cellStyle name="Notiz" xfId="50"/>
    <cellStyle name="Percent" xfId="51"/>
    <cellStyle name="Schlecht" xfId="52"/>
    <cellStyle name="Standard 2"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xdr:row>
      <xdr:rowOff>28575</xdr:rowOff>
    </xdr:from>
    <xdr:to>
      <xdr:col>5</xdr:col>
      <xdr:colOff>47625</xdr:colOff>
      <xdr:row>1</xdr:row>
      <xdr:rowOff>771525</xdr:rowOff>
    </xdr:to>
    <xdr:pic>
      <xdr:nvPicPr>
        <xdr:cNvPr id="1" name="Picture 1" descr="LogoKammerBK"/>
        <xdr:cNvPicPr preferRelativeResize="1">
          <a:picLocks noChangeAspect="1"/>
        </xdr:cNvPicPr>
      </xdr:nvPicPr>
      <xdr:blipFill>
        <a:blip r:embed="rId1"/>
        <a:stretch>
          <a:fillRect/>
        </a:stretch>
      </xdr:blipFill>
      <xdr:spPr>
        <a:xfrm>
          <a:off x="142875" y="114300"/>
          <a:ext cx="1819275"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AA80"/>
  <sheetViews>
    <sheetView showGridLines="0" tabSelected="1" zoomScalePageLayoutView="0" workbookViewId="0" topLeftCell="A1">
      <selection activeCell="B10" sqref="B10"/>
    </sheetView>
  </sheetViews>
  <sheetFormatPr defaultColWidth="9.140625" defaultRowHeight="12.75"/>
  <cols>
    <col min="1" max="1" width="1.8515625" style="0" customWidth="1"/>
    <col min="2" max="2" width="5.140625" style="0" customWidth="1"/>
    <col min="3" max="3" width="6.421875" style="0" customWidth="1"/>
    <col min="4" max="4" width="7.421875" style="0" customWidth="1"/>
    <col min="5" max="5" width="7.8515625" style="0" customWidth="1"/>
    <col min="6" max="6" width="8.140625" style="0" customWidth="1"/>
    <col min="7" max="7" width="10.28125" style="0" customWidth="1"/>
    <col min="8" max="8" width="6.421875" style="0" customWidth="1"/>
    <col min="9" max="9" width="9.7109375" style="0" customWidth="1"/>
    <col min="10" max="10" width="1.421875" style="0" customWidth="1"/>
    <col min="11" max="11" width="6.421875" style="0" customWidth="1"/>
    <col min="12" max="12" width="8.7109375" style="0" customWidth="1"/>
    <col min="13" max="13" width="0.85546875" style="0" customWidth="1"/>
    <col min="14" max="14" width="6.421875" style="0" customWidth="1"/>
    <col min="15" max="15" width="8.8515625" style="0" customWidth="1"/>
    <col min="16" max="17" width="1.28515625" style="0" customWidth="1"/>
    <col min="18" max="22" width="12.8515625" style="0" hidden="1" customWidth="1"/>
    <col min="23" max="23" width="4.8515625" style="0" customWidth="1"/>
    <col min="24" max="24" width="6.421875" style="0" customWidth="1"/>
    <col min="25" max="25" width="11.00390625" style="0" customWidth="1"/>
    <col min="26" max="252" width="6.421875" style="0" customWidth="1"/>
  </cols>
  <sheetData>
    <row r="1" ht="6.75" customHeight="1"/>
    <row r="2" spans="2:15" ht="63" customHeight="1">
      <c r="B2" s="388"/>
      <c r="C2" s="389"/>
      <c r="D2" s="389"/>
      <c r="E2" s="389"/>
      <c r="G2" s="165"/>
      <c r="H2" s="166"/>
      <c r="I2" s="393" t="s">
        <v>10</v>
      </c>
      <c r="J2" s="394"/>
      <c r="K2" s="394"/>
      <c r="L2" s="394"/>
      <c r="M2" s="394"/>
      <c r="N2" s="394"/>
      <c r="O2" s="394"/>
    </row>
    <row r="3" ht="8.25" customHeight="1"/>
    <row r="4" spans="2:15" ht="12.75">
      <c r="B4" s="10" t="s">
        <v>102</v>
      </c>
      <c r="O4" s="27" t="s">
        <v>94</v>
      </c>
    </row>
    <row r="5" spans="2:25" ht="12.75">
      <c r="B5" s="10" t="s">
        <v>2</v>
      </c>
      <c r="O5" s="27" t="s">
        <v>95</v>
      </c>
      <c r="Y5" s="7" t="s">
        <v>83</v>
      </c>
    </row>
    <row r="6" spans="2:25" ht="12" customHeight="1">
      <c r="B6" s="111" t="s">
        <v>8</v>
      </c>
      <c r="Y6" s="7" t="s">
        <v>82</v>
      </c>
    </row>
    <row r="7" ht="12" customHeight="1">
      <c r="B7" s="111" t="s">
        <v>135</v>
      </c>
    </row>
    <row r="8" ht="3.75" customHeight="1"/>
    <row r="9" spans="2:25" ht="13.5" customHeight="1">
      <c r="B9" s="26" t="s">
        <v>165</v>
      </c>
      <c r="E9" s="370" t="s">
        <v>105</v>
      </c>
      <c r="F9" s="370"/>
      <c r="G9" s="370"/>
      <c r="H9" s="370"/>
      <c r="I9" s="370"/>
      <c r="J9" s="370"/>
      <c r="K9" s="370"/>
      <c r="L9" s="370"/>
      <c r="M9" s="370"/>
      <c r="N9" s="370"/>
      <c r="O9" s="370"/>
      <c r="X9" s="290"/>
      <c r="Y9" s="7" t="s">
        <v>20</v>
      </c>
    </row>
    <row r="10" spans="2:25" ht="13.5" customHeight="1">
      <c r="B10" s="26" t="s">
        <v>162</v>
      </c>
      <c r="E10" s="370"/>
      <c r="F10" s="370"/>
      <c r="G10" s="370"/>
      <c r="H10" s="370"/>
      <c r="I10" s="370"/>
      <c r="J10" s="370"/>
      <c r="K10" s="370"/>
      <c r="L10" s="370"/>
      <c r="M10" s="370"/>
      <c r="N10" s="370"/>
      <c r="O10" s="370"/>
      <c r="X10" s="290"/>
      <c r="Y10" s="7" t="s">
        <v>21</v>
      </c>
    </row>
    <row r="11" ht="3.75" customHeight="1"/>
    <row r="12" spans="2:25" ht="13.5" customHeight="1">
      <c r="B12" s="26" t="s">
        <v>164</v>
      </c>
      <c r="E12" s="370" t="s">
        <v>106</v>
      </c>
      <c r="F12" s="370"/>
      <c r="G12" s="370"/>
      <c r="H12" s="370"/>
      <c r="I12" s="370"/>
      <c r="J12" s="370"/>
      <c r="K12" s="370"/>
      <c r="L12" s="370"/>
      <c r="M12" s="370"/>
      <c r="N12" s="370"/>
      <c r="O12" s="370"/>
      <c r="X12" s="301"/>
      <c r="Y12" s="7" t="s">
        <v>0</v>
      </c>
    </row>
    <row r="13" spans="2:25" ht="13.5" customHeight="1">
      <c r="B13" s="26" t="s">
        <v>163</v>
      </c>
      <c r="E13" s="370"/>
      <c r="F13" s="370"/>
      <c r="G13" s="370"/>
      <c r="H13" s="370"/>
      <c r="I13" s="370"/>
      <c r="J13" s="370"/>
      <c r="K13" s="370"/>
      <c r="L13" s="370"/>
      <c r="M13" s="370"/>
      <c r="N13" s="370"/>
      <c r="O13" s="370"/>
      <c r="X13" s="301"/>
      <c r="Y13" s="7" t="s">
        <v>1</v>
      </c>
    </row>
    <row r="14" ht="3" customHeight="1"/>
    <row r="15" spans="2:15" ht="12.75">
      <c r="B15" s="53" t="s">
        <v>168</v>
      </c>
      <c r="C15" s="45"/>
      <c r="D15" s="45"/>
      <c r="E15" s="45"/>
      <c r="F15" s="45"/>
      <c r="G15" s="45"/>
      <c r="H15" s="45"/>
      <c r="I15" s="45"/>
      <c r="J15" s="45"/>
      <c r="K15" s="45"/>
      <c r="L15" s="45"/>
      <c r="M15" s="45"/>
      <c r="N15" s="45"/>
      <c r="O15" s="46"/>
    </row>
    <row r="16" spans="2:25" ht="12.75">
      <c r="B16" s="391" t="s">
        <v>213</v>
      </c>
      <c r="C16" s="397" t="str">
        <f>IF(B16=""," ",VLOOKUP(B16,Classi_Kategorien!A6:I46,4))</f>
        <v>Gli edifici di cui alla lettera b) quando siano di importanza maggiore, edifici di abitazione civile e di commercio, villini semplici, bagni e costruzioni di carattere sportivo, scuole importanti ed istituti superiori e simili. </v>
      </c>
      <c r="D16" s="398"/>
      <c r="E16" s="398"/>
      <c r="F16" s="398"/>
      <c r="G16" s="398"/>
      <c r="H16" s="398"/>
      <c r="I16" s="398"/>
      <c r="J16" s="398"/>
      <c r="K16" s="398"/>
      <c r="L16" s="398"/>
      <c r="M16" s="398"/>
      <c r="N16" s="398"/>
      <c r="O16" s="64" t="str">
        <f>IF(B16=""," ","……...")</f>
        <v>……...</v>
      </c>
      <c r="X16" s="348"/>
      <c r="Y16" s="7" t="s">
        <v>18</v>
      </c>
    </row>
    <row r="17" spans="2:25" ht="12.75">
      <c r="B17" s="392"/>
      <c r="C17" s="397" t="str">
        <f>IF(B16=""," ",VLOOKUP(B16,Classi_Kategorien!A6:I46,9))</f>
        <v>Die unter Buchstabe b) genannten Gebäude, wenn sie von größerer Bedeutung sind, Wohnhäuser und gewerbliche Bauten, einfache Villen, Badeanstalten und Bauten für sportliche Zwecke, wichtige Schulen und Oberschulen u.ä.</v>
      </c>
      <c r="D17" s="398"/>
      <c r="E17" s="398"/>
      <c r="F17" s="398"/>
      <c r="G17" s="398"/>
      <c r="H17" s="398"/>
      <c r="I17" s="398"/>
      <c r="J17" s="398"/>
      <c r="K17" s="398"/>
      <c r="L17" s="398"/>
      <c r="M17" s="398"/>
      <c r="N17" s="398"/>
      <c r="O17" s="64" t="str">
        <f>IF(B16=""," ","……...")</f>
        <v>……...</v>
      </c>
      <c r="X17" s="348"/>
      <c r="Y17" s="7" t="s">
        <v>19</v>
      </c>
    </row>
    <row r="18" spans="2:15" ht="3.75" customHeight="1">
      <c r="B18" s="39"/>
      <c r="C18" s="3"/>
      <c r="D18" s="3"/>
      <c r="E18" s="3"/>
      <c r="F18" s="3"/>
      <c r="G18" s="3"/>
      <c r="H18" s="3"/>
      <c r="I18" s="3"/>
      <c r="J18" s="3"/>
      <c r="K18" s="3"/>
      <c r="L18" s="3"/>
      <c r="M18" s="3"/>
      <c r="N18" s="3"/>
      <c r="O18" s="43"/>
    </row>
    <row r="19" spans="1:20" s="170" customFormat="1" ht="12">
      <c r="A19" s="168"/>
      <c r="B19" s="179" t="s">
        <v>167</v>
      </c>
      <c r="C19" s="181"/>
      <c r="D19" s="181"/>
      <c r="E19" s="181"/>
      <c r="F19" s="181"/>
      <c r="G19" s="390">
        <v>1000000</v>
      </c>
      <c r="H19" s="390"/>
      <c r="I19" s="390"/>
      <c r="J19" s="181"/>
      <c r="K19" s="181"/>
      <c r="L19" s="181"/>
      <c r="M19" s="181"/>
      <c r="N19" s="181"/>
      <c r="O19" s="182" t="s">
        <v>169</v>
      </c>
      <c r="S19" s="308">
        <v>1</v>
      </c>
      <c r="T19" s="183" t="e">
        <f>N70-N63</f>
        <v>#VALUE!</v>
      </c>
    </row>
    <row r="20" spans="1:23" s="170" customFormat="1" ht="12">
      <c r="A20" s="168"/>
      <c r="B20" s="179" t="s">
        <v>166</v>
      </c>
      <c r="C20" s="181"/>
      <c r="D20" s="181"/>
      <c r="E20" s="181"/>
      <c r="F20" s="181"/>
      <c r="G20" s="390"/>
      <c r="H20" s="390"/>
      <c r="I20" s="390"/>
      <c r="J20" s="181"/>
      <c r="K20" s="181"/>
      <c r="L20" s="181"/>
      <c r="M20" s="181"/>
      <c r="N20" s="395">
        <f ca="1">TODAY()</f>
        <v>41606</v>
      </c>
      <c r="O20" s="396"/>
      <c r="R20" s="181"/>
      <c r="W20" s="181"/>
    </row>
    <row r="21" spans="1:19" s="30" customFormat="1" ht="4.5" customHeight="1">
      <c r="A21" s="143"/>
      <c r="B21" s="54"/>
      <c r="C21" s="55"/>
      <c r="D21" s="55"/>
      <c r="E21" s="55"/>
      <c r="F21" s="55"/>
      <c r="G21" s="56"/>
      <c r="H21" s="56"/>
      <c r="I21" s="56"/>
      <c r="J21" s="55"/>
      <c r="K21" s="55"/>
      <c r="L21" s="55"/>
      <c r="M21" s="55"/>
      <c r="N21" s="57"/>
      <c r="O21" s="58"/>
      <c r="R21" s="55"/>
      <c r="S21" s="243"/>
    </row>
    <row r="22" spans="1:19" s="30" customFormat="1" ht="10.5" customHeight="1">
      <c r="A22" s="143"/>
      <c r="B22" s="47"/>
      <c r="C22" s="33"/>
      <c r="D22" s="33"/>
      <c r="E22" s="33"/>
      <c r="F22" s="33"/>
      <c r="G22" s="34"/>
      <c r="H22" s="34"/>
      <c r="I22" s="34"/>
      <c r="J22" s="33"/>
      <c r="K22" s="37"/>
      <c r="L22" s="36" t="s">
        <v>6</v>
      </c>
      <c r="M22" s="42"/>
      <c r="N22" s="35"/>
      <c r="O22" s="190" t="s">
        <v>9</v>
      </c>
      <c r="R22" s="307" t="s">
        <v>99</v>
      </c>
      <c r="S22" s="243"/>
    </row>
    <row r="23" spans="2:21" ht="12" customHeight="1" thickBot="1">
      <c r="B23" s="39"/>
      <c r="C23" s="48" t="s">
        <v>208</v>
      </c>
      <c r="D23" s="3"/>
      <c r="E23" s="3"/>
      <c r="F23" s="3"/>
      <c r="G23" s="48" t="s">
        <v>209</v>
      </c>
      <c r="H23" s="3"/>
      <c r="I23" s="3"/>
      <c r="J23" s="3"/>
      <c r="K23" s="41"/>
      <c r="L23" s="164" t="s">
        <v>4</v>
      </c>
      <c r="M23" s="39"/>
      <c r="N23" s="32"/>
      <c r="O23" s="162" t="s">
        <v>5</v>
      </c>
      <c r="R23" s="306" t="s">
        <v>100</v>
      </c>
      <c r="S23" s="3"/>
      <c r="U23" s="289"/>
    </row>
    <row r="24" spans="1:19" s="170" customFormat="1" ht="12">
      <c r="A24" s="168"/>
      <c r="B24" s="197" t="s">
        <v>175</v>
      </c>
      <c r="C24" s="198" t="s">
        <v>177</v>
      </c>
      <c r="D24" s="198"/>
      <c r="E24" s="198"/>
      <c r="F24" s="198"/>
      <c r="G24" s="198" t="s">
        <v>178</v>
      </c>
      <c r="H24" s="205"/>
      <c r="I24" s="198"/>
      <c r="J24" s="198"/>
      <c r="K24" s="206"/>
      <c r="L24" s="207"/>
      <c r="M24" s="208"/>
      <c r="N24" s="205"/>
      <c r="O24" s="209"/>
      <c r="R24" s="302"/>
      <c r="S24" s="181"/>
    </row>
    <row r="25" spans="1:19" s="103" customFormat="1" ht="11.25">
      <c r="A25" s="146"/>
      <c r="B25" s="200"/>
      <c r="C25" s="101" t="s">
        <v>171</v>
      </c>
      <c r="D25" s="101"/>
      <c r="E25" s="101"/>
      <c r="F25" s="101"/>
      <c r="G25" s="101"/>
      <c r="H25" s="343">
        <f>IF(G19="","0",TabA!L45)</f>
        <v>4.9113140115440395</v>
      </c>
      <c r="I25" s="101" t="s">
        <v>172</v>
      </c>
      <c r="J25" s="101"/>
      <c r="K25" s="104"/>
      <c r="L25" s="102"/>
      <c r="M25" s="100"/>
      <c r="N25" s="101"/>
      <c r="O25" s="201"/>
      <c r="R25" s="303"/>
      <c r="S25" s="101"/>
    </row>
    <row r="26" spans="2:19" ht="12.75">
      <c r="B26" s="210"/>
      <c r="C26" s="375">
        <f>G19</f>
        <v>1000000</v>
      </c>
      <c r="D26" s="375"/>
      <c r="E26" s="350" t="s">
        <v>107</v>
      </c>
      <c r="F26" s="344">
        <f>H25</f>
        <v>4.9113140115440395</v>
      </c>
      <c r="G26" s="49" t="s">
        <v>173</v>
      </c>
      <c r="H26" s="352">
        <f>TabB!O23</f>
        <v>1.1500000000000001</v>
      </c>
      <c r="I26" s="49" t="s">
        <v>174</v>
      </c>
      <c r="J26" s="3"/>
      <c r="K26" s="376">
        <f>IF(G19=""," ",C26*F26*H26/100)</f>
        <v>56480.111132756465</v>
      </c>
      <c r="L26" s="377"/>
      <c r="M26" s="39"/>
      <c r="N26" s="402"/>
      <c r="O26" s="403"/>
      <c r="R26" s="304"/>
      <c r="S26" s="3"/>
    </row>
    <row r="27" spans="2:19" ht="2.25" customHeight="1">
      <c r="B27" s="210"/>
      <c r="C27" s="3"/>
      <c r="D27" s="3"/>
      <c r="E27" s="3"/>
      <c r="F27" s="3"/>
      <c r="G27" s="3"/>
      <c r="H27" s="3"/>
      <c r="I27" s="3"/>
      <c r="J27" s="3"/>
      <c r="K27" s="39"/>
      <c r="L27" s="3"/>
      <c r="M27" s="39"/>
      <c r="N27" s="220"/>
      <c r="O27" s="221"/>
      <c r="R27" s="304"/>
      <c r="S27" s="3"/>
    </row>
    <row r="28" spans="1:19" s="103" customFormat="1" ht="10.5" customHeight="1">
      <c r="A28" s="144"/>
      <c r="B28" s="200"/>
      <c r="C28" s="101" t="s">
        <v>196</v>
      </c>
      <c r="D28" s="101"/>
      <c r="E28" s="101"/>
      <c r="F28" s="102" t="s">
        <v>76</v>
      </c>
      <c r="G28" s="101" t="s">
        <v>197</v>
      </c>
      <c r="H28" s="101"/>
      <c r="I28" s="101"/>
      <c r="J28" s="101"/>
      <c r="K28" s="104"/>
      <c r="L28" s="102"/>
      <c r="M28" s="100"/>
      <c r="N28" s="222"/>
      <c r="O28" s="223"/>
      <c r="R28" s="303"/>
      <c r="S28" s="101"/>
    </row>
    <row r="29" spans="1:20" s="103" customFormat="1" ht="12.75">
      <c r="A29" s="144"/>
      <c r="B29" s="200"/>
      <c r="C29" s="248" t="s">
        <v>91</v>
      </c>
      <c r="D29" s="252"/>
      <c r="E29" s="252"/>
      <c r="F29" s="253"/>
      <c r="G29" s="250" t="s">
        <v>136</v>
      </c>
      <c r="H29" s="252"/>
      <c r="I29" s="252"/>
      <c r="J29" s="254"/>
      <c r="K29" s="430">
        <f>SUM(K30:L31)</f>
        <v>5893.576813852848</v>
      </c>
      <c r="L29" s="431"/>
      <c r="M29" s="260"/>
      <c r="N29" s="384" t="str">
        <f>IF(H$74=""," ",SUM(N30:O31))</f>
        <v> </v>
      </c>
      <c r="O29" s="385"/>
      <c r="R29" s="312" t="e">
        <f>SUM(R30:R31)</f>
        <v>#VALUE!</v>
      </c>
      <c r="S29" s="101"/>
      <c r="T29" s="310" t="e">
        <f>SUM(T30:T31)</f>
        <v>#VALUE!</v>
      </c>
    </row>
    <row r="30" spans="1:22" ht="12.75">
      <c r="A30" s="145">
        <f>IF(B30=0,"",B30)</f>
        <v>1</v>
      </c>
      <c r="B30" s="347">
        <v>1</v>
      </c>
      <c r="C30" s="245" t="s">
        <v>187</v>
      </c>
      <c r="D30" s="246"/>
      <c r="E30" s="246"/>
      <c r="F30" s="327">
        <f>IF(A30&lt;&gt;"",TabB!O10,"")</f>
        <v>0.1</v>
      </c>
      <c r="G30" s="247" t="s">
        <v>179</v>
      </c>
      <c r="H30" s="246"/>
      <c r="I30" s="246"/>
      <c r="J30" s="246"/>
      <c r="K30" s="378">
        <f>IF(B30&gt;0,B30*C$26*F$26*F30/100," ")</f>
        <v>4911.31401154404</v>
      </c>
      <c r="L30" s="379"/>
      <c r="M30" s="259"/>
      <c r="N30" s="404" t="str">
        <f>IF(B30&gt;0,V30," ")</f>
        <v> </v>
      </c>
      <c r="O30" s="405"/>
      <c r="R30" s="313" t="e">
        <f>N70*T30</f>
        <v>#VALUE!</v>
      </c>
      <c r="S30" s="305"/>
      <c r="T30" s="311" t="e">
        <f>N30/T$19</f>
        <v>#VALUE!</v>
      </c>
      <c r="V30" s="63" t="str">
        <f>IF(H$74=""," ",K30-(K30*H$74))</f>
        <v> </v>
      </c>
    </row>
    <row r="31" spans="1:22" ht="12.75">
      <c r="A31" s="145">
        <f>IF(B31=0,"",B31)</f>
        <v>1</v>
      </c>
      <c r="B31" s="347">
        <v>1</v>
      </c>
      <c r="C31" s="255" t="s">
        <v>188</v>
      </c>
      <c r="D31" s="256"/>
      <c r="E31" s="256"/>
      <c r="F31" s="328">
        <f>IF(A31&lt;&gt;"",TabB!O11,"")</f>
        <v>0.02</v>
      </c>
      <c r="G31" s="257" t="s">
        <v>180</v>
      </c>
      <c r="H31" s="256"/>
      <c r="I31" s="256"/>
      <c r="J31" s="107"/>
      <c r="K31" s="371">
        <f>IF(B31&gt;0,B31*C$26*F$26*F31/100," ")</f>
        <v>982.2628023088079</v>
      </c>
      <c r="L31" s="372"/>
      <c r="M31" s="109"/>
      <c r="N31" s="432" t="str">
        <f>IF(B31&gt;0,V31," ")</f>
        <v> </v>
      </c>
      <c r="O31" s="383"/>
      <c r="Q31" s="289"/>
      <c r="R31" s="314" t="e">
        <f>N70*T31</f>
        <v>#VALUE!</v>
      </c>
      <c r="S31" s="305"/>
      <c r="T31" s="311" t="e">
        <f>N31/T$19</f>
        <v>#VALUE!</v>
      </c>
      <c r="V31" s="63" t="str">
        <f>IF(H$74=""," ",K31-(K31*H$74))</f>
        <v> </v>
      </c>
    </row>
    <row r="32" spans="1:22" s="30" customFormat="1" ht="3.75" customHeight="1">
      <c r="A32" s="145"/>
      <c r="B32" s="286"/>
      <c r="C32" s="28"/>
      <c r="D32" s="243"/>
      <c r="E32" s="243"/>
      <c r="F32" s="329"/>
      <c r="G32" s="28"/>
      <c r="H32" s="243"/>
      <c r="I32" s="55"/>
      <c r="J32" s="249"/>
      <c r="K32" s="333"/>
      <c r="L32" s="334"/>
      <c r="M32" s="272"/>
      <c r="N32" s="275"/>
      <c r="O32" s="267"/>
      <c r="R32" s="315"/>
      <c r="S32" s="243"/>
      <c r="T32" s="311"/>
      <c r="V32" s="244"/>
    </row>
    <row r="33" spans="1:27" s="30" customFormat="1" ht="12.75">
      <c r="A33" s="145"/>
      <c r="B33" s="287"/>
      <c r="C33" s="248" t="s">
        <v>96</v>
      </c>
      <c r="D33" s="249"/>
      <c r="E33" s="249"/>
      <c r="F33" s="330"/>
      <c r="G33" s="250" t="s">
        <v>170</v>
      </c>
      <c r="H33" s="249"/>
      <c r="I33" s="249"/>
      <c r="J33" s="251"/>
      <c r="K33" s="373">
        <f>SUM(K34)</f>
        <v>7366.971017316059</v>
      </c>
      <c r="L33" s="374"/>
      <c r="M33" s="262"/>
      <c r="N33" s="384" t="str">
        <f>IF(H$74=""," ",SUM(N34:O35))</f>
        <v> </v>
      </c>
      <c r="O33" s="385"/>
      <c r="R33" s="312" t="e">
        <f>SUM(R34)</f>
        <v>#VALUE!</v>
      </c>
      <c r="S33" s="305"/>
      <c r="T33" s="310" t="e">
        <f>SUM(T34)</f>
        <v>#VALUE!</v>
      </c>
      <c r="V33" s="244"/>
      <c r="AA33" s="274"/>
    </row>
    <row r="34" spans="1:22" ht="12.75">
      <c r="A34" s="145">
        <f>IF(B34=0,"",B34)</f>
        <v>1</v>
      </c>
      <c r="B34" s="347">
        <v>1</v>
      </c>
      <c r="C34" s="255" t="s">
        <v>93</v>
      </c>
      <c r="D34" s="256"/>
      <c r="E34" s="256"/>
      <c r="F34" s="328">
        <f>IF(A34&lt;&gt;"",TabB!O12,"")</f>
        <v>0.15</v>
      </c>
      <c r="G34" s="257" t="s">
        <v>84</v>
      </c>
      <c r="H34" s="256"/>
      <c r="I34" s="107"/>
      <c r="J34" s="107"/>
      <c r="K34" s="371">
        <f>IF(B34&gt;0,B34*C$26*F$26*F34/100," ")</f>
        <v>7366.971017316059</v>
      </c>
      <c r="L34" s="372"/>
      <c r="M34" s="109"/>
      <c r="N34" s="413" t="str">
        <f>IF(B34&gt;0,V34," ")</f>
        <v> </v>
      </c>
      <c r="O34" s="414"/>
      <c r="R34" s="316" t="e">
        <f>N70*T34</f>
        <v>#VALUE!</v>
      </c>
      <c r="S34" s="305"/>
      <c r="T34" s="311" t="e">
        <f>N34/T$19</f>
        <v>#VALUE!</v>
      </c>
      <c r="V34" s="63" t="str">
        <f>IF(H$74=""," ",K34-(K34*H$74))</f>
        <v> </v>
      </c>
    </row>
    <row r="35" spans="1:22" s="30" customFormat="1" ht="3.75" customHeight="1">
      <c r="A35" s="145"/>
      <c r="B35" s="286"/>
      <c r="C35" s="28"/>
      <c r="D35" s="243"/>
      <c r="E35" s="243"/>
      <c r="F35" s="329"/>
      <c r="G35" s="28"/>
      <c r="H35" s="243"/>
      <c r="I35" s="249"/>
      <c r="J35" s="249"/>
      <c r="K35" s="333"/>
      <c r="L35" s="334"/>
      <c r="M35" s="272"/>
      <c r="N35" s="275"/>
      <c r="O35" s="267"/>
      <c r="R35" s="315"/>
      <c r="S35" s="243"/>
      <c r="T35" s="311"/>
      <c r="V35" s="244"/>
    </row>
    <row r="36" spans="1:27" s="30" customFormat="1" ht="12.75">
      <c r="A36" s="145"/>
      <c r="B36" s="287"/>
      <c r="C36" s="248" t="s">
        <v>97</v>
      </c>
      <c r="D36" s="249"/>
      <c r="E36" s="249"/>
      <c r="F36" s="330"/>
      <c r="G36" s="250" t="s">
        <v>85</v>
      </c>
      <c r="H36" s="249"/>
      <c r="I36" s="249"/>
      <c r="J36" s="251"/>
      <c r="K36" s="373">
        <f>SUM(K37:L41)</f>
        <v>26029.96426118341</v>
      </c>
      <c r="L36" s="374"/>
      <c r="M36" s="262"/>
      <c r="N36" s="384" t="str">
        <f>IF(H$74=""," ",SUM(N37:O40))</f>
        <v> </v>
      </c>
      <c r="O36" s="385"/>
      <c r="R36" s="312" t="e">
        <f>SUM(R37:R40)</f>
        <v>#VALUE!</v>
      </c>
      <c r="S36" s="305"/>
      <c r="T36" s="310" t="e">
        <f>SUM(T37:T40)</f>
        <v>#VALUE!</v>
      </c>
      <c r="V36" s="244"/>
      <c r="AA36" s="274"/>
    </row>
    <row r="37" spans="1:22" ht="12.75">
      <c r="A37" s="145">
        <f>IF(B37=0,"",B37)</f>
        <v>1</v>
      </c>
      <c r="B37" s="347">
        <v>1</v>
      </c>
      <c r="C37" s="245" t="s">
        <v>189</v>
      </c>
      <c r="D37" s="246"/>
      <c r="E37" s="246"/>
      <c r="F37" s="327">
        <f>IF(A37&lt;&gt;"",TabB!O13,"")</f>
        <v>0.25</v>
      </c>
      <c r="G37" s="247" t="s">
        <v>181</v>
      </c>
      <c r="H37" s="246"/>
      <c r="I37" s="246"/>
      <c r="J37" s="246"/>
      <c r="K37" s="378">
        <f>IF(B37&gt;0,B37*C$26*F$26*F37/100," ")</f>
        <v>12278.285028860098</v>
      </c>
      <c r="L37" s="379"/>
      <c r="M37" s="259"/>
      <c r="N37" s="404" t="str">
        <f>IF(B37&gt;0,V37," ")</f>
        <v> </v>
      </c>
      <c r="O37" s="405"/>
      <c r="R37" s="313" t="e">
        <f>N$70*T37</f>
        <v>#VALUE!</v>
      </c>
      <c r="S37" s="305"/>
      <c r="T37" s="311" t="e">
        <f>N37/T$19</f>
        <v>#VALUE!</v>
      </c>
      <c r="V37" s="63" t="str">
        <f>IF(H$74=""," ",K37-(K37*H$74))</f>
        <v> </v>
      </c>
    </row>
    <row r="38" spans="1:22" ht="12.75">
      <c r="A38" s="145">
        <f>IF(B38=0,"",B38)</f>
        <v>1</v>
      </c>
      <c r="B38" s="347">
        <v>1</v>
      </c>
      <c r="C38" s="105" t="s">
        <v>190</v>
      </c>
      <c r="D38" s="3"/>
      <c r="E38" s="3"/>
      <c r="F38" s="331">
        <f>IF(A38&lt;&gt;"",TabB!O14,"")</f>
        <v>0.1</v>
      </c>
      <c r="G38" s="25" t="s">
        <v>86</v>
      </c>
      <c r="H38" s="3"/>
      <c r="I38" s="3"/>
      <c r="J38" s="3"/>
      <c r="K38" s="371">
        <f>IF(B38&gt;0,B38*C$26*F$26*F38/100," ")</f>
        <v>4911.31401154404</v>
      </c>
      <c r="L38" s="372"/>
      <c r="M38" s="39"/>
      <c r="N38" s="386" t="str">
        <f>IF(B38&gt;0,V38," ")</f>
        <v> </v>
      </c>
      <c r="O38" s="387"/>
      <c r="R38" s="317" t="e">
        <f>N$70*T38</f>
        <v>#VALUE!</v>
      </c>
      <c r="S38" s="305"/>
      <c r="T38" s="311" t="e">
        <f>N38/T$19</f>
        <v>#VALUE!</v>
      </c>
      <c r="V38" s="63" t="str">
        <f>IF(H$74=""," ",K38-(K38*H$74))</f>
        <v> </v>
      </c>
    </row>
    <row r="39" spans="1:22" ht="12.75">
      <c r="A39" s="145">
        <f>IF(B39=0,"",B39)</f>
        <v>1</v>
      </c>
      <c r="B39" s="347">
        <v>1</v>
      </c>
      <c r="C39" s="106" t="s">
        <v>191</v>
      </c>
      <c r="D39" s="107"/>
      <c r="E39" s="107"/>
      <c r="F39" s="331">
        <f>IF(A39&lt;&gt;"",TabB!O15,"")</f>
        <v>0.15</v>
      </c>
      <c r="G39" s="108" t="s">
        <v>182</v>
      </c>
      <c r="H39" s="107"/>
      <c r="I39" s="107"/>
      <c r="J39" s="107"/>
      <c r="K39" s="371">
        <f>IF(B39&gt;0,B39*C$26*F$26*F39/100," ")</f>
        <v>7366.971017316059</v>
      </c>
      <c r="L39" s="372"/>
      <c r="M39" s="109"/>
      <c r="N39" s="386" t="str">
        <f>IF(B39&gt;0,V39," ")</f>
        <v> </v>
      </c>
      <c r="O39" s="387"/>
      <c r="R39" s="317" t="e">
        <f>N$70*T39</f>
        <v>#VALUE!</v>
      </c>
      <c r="S39" s="305"/>
      <c r="T39" s="311" t="e">
        <f>N39/T$19</f>
        <v>#VALUE!</v>
      </c>
      <c r="V39" s="63" t="str">
        <f>IF(H$74=""," ",K39-(K39*H$74))</f>
        <v> </v>
      </c>
    </row>
    <row r="40" spans="1:27" ht="12.75">
      <c r="A40" s="145">
        <f>IF(B40=0,"",B40)</f>
        <v>1</v>
      </c>
      <c r="B40" s="347">
        <v>1</v>
      </c>
      <c r="C40" s="255" t="s">
        <v>192</v>
      </c>
      <c r="D40" s="256"/>
      <c r="E40" s="256"/>
      <c r="F40" s="328">
        <f>IF(A40&lt;&gt;"",TabB!O16,"")</f>
        <v>0.03</v>
      </c>
      <c r="G40" s="257" t="s">
        <v>183</v>
      </c>
      <c r="H40" s="256"/>
      <c r="I40" s="268"/>
      <c r="J40" s="269"/>
      <c r="K40" s="425">
        <f>IF(B40&gt;0,B40*C$26*F$26*F40/100," ")</f>
        <v>1473.3942034632119</v>
      </c>
      <c r="L40" s="426"/>
      <c r="M40" s="261"/>
      <c r="N40" s="382" t="str">
        <f>IF(B40&gt;0,V40," ")</f>
        <v> </v>
      </c>
      <c r="O40" s="383"/>
      <c r="R40" s="324" t="e">
        <f>N$70*T40</f>
        <v>#VALUE!</v>
      </c>
      <c r="S40" s="305"/>
      <c r="T40" s="311" t="e">
        <f>N40/T$19</f>
        <v>#VALUE!</v>
      </c>
      <c r="V40" s="63" t="str">
        <f>IF(H$74=""," ",K40-(K40*H$74))</f>
        <v> </v>
      </c>
      <c r="AA40" s="141"/>
    </row>
    <row r="41" spans="1:22" s="30" customFormat="1" ht="3.75" customHeight="1">
      <c r="A41" s="145"/>
      <c r="B41" s="286"/>
      <c r="C41" s="28"/>
      <c r="D41" s="243"/>
      <c r="E41" s="243"/>
      <c r="F41" s="329"/>
      <c r="G41" s="28"/>
      <c r="H41" s="243"/>
      <c r="I41" s="249"/>
      <c r="J41" s="249"/>
      <c r="K41" s="333"/>
      <c r="L41" s="334"/>
      <c r="M41" s="272"/>
      <c r="N41" s="263"/>
      <c r="O41" s="267"/>
      <c r="R41" s="315"/>
      <c r="S41" s="243"/>
      <c r="T41" s="311"/>
      <c r="V41" s="244"/>
    </row>
    <row r="42" spans="1:22" s="30" customFormat="1" ht="12.75">
      <c r="A42" s="145"/>
      <c r="B42" s="287"/>
      <c r="C42" s="250" t="s">
        <v>98</v>
      </c>
      <c r="D42" s="249"/>
      <c r="E42" s="249"/>
      <c r="F42" s="330"/>
      <c r="G42" s="250" t="s">
        <v>137</v>
      </c>
      <c r="H42" s="249"/>
      <c r="I42" s="55"/>
      <c r="J42" s="270"/>
      <c r="K42" s="427">
        <f>SUM(K43:L45)</f>
        <v>17189.599040404137</v>
      </c>
      <c r="L42" s="428"/>
      <c r="M42" s="271"/>
      <c r="N42" s="384" t="str">
        <f>IF(H$74=""," ",SUM(N43:O45))</f>
        <v> </v>
      </c>
      <c r="O42" s="385"/>
      <c r="R42" s="312" t="e">
        <f>SUM(R43:R45)</f>
        <v>#VALUE!</v>
      </c>
      <c r="S42" s="305"/>
      <c r="T42" s="310" t="e">
        <f>SUM(T43:T45)</f>
        <v>#VALUE!</v>
      </c>
      <c r="V42" s="244"/>
    </row>
    <row r="43" spans="1:22" ht="12.75">
      <c r="A43" s="145">
        <f>IF(B43=0,"",B43)</f>
        <v>1</v>
      </c>
      <c r="B43" s="347">
        <v>1</v>
      </c>
      <c r="C43" s="245" t="s">
        <v>193</v>
      </c>
      <c r="D43" s="246"/>
      <c r="E43" s="246"/>
      <c r="F43" s="327">
        <f>IF(A43&lt;&gt;"",TabB!O17,"")</f>
        <v>0.25</v>
      </c>
      <c r="G43" s="247" t="s">
        <v>184</v>
      </c>
      <c r="H43" s="246"/>
      <c r="I43" s="246"/>
      <c r="J43" s="246"/>
      <c r="K43" s="378">
        <f>IF(B43&gt;0,B43*C$26*F$26*F43/100," ")</f>
        <v>12278.285028860098</v>
      </c>
      <c r="L43" s="379"/>
      <c r="M43" s="259"/>
      <c r="N43" s="404" t="str">
        <f>IF(B43&gt;0,V43," ")</f>
        <v> </v>
      </c>
      <c r="O43" s="405"/>
      <c r="R43" s="313" t="e">
        <f>N$70*T43</f>
        <v>#VALUE!</v>
      </c>
      <c r="S43" s="305"/>
      <c r="T43" s="311" t="e">
        <f>N43/T$19</f>
        <v>#VALUE!</v>
      </c>
      <c r="V43" s="63" t="str">
        <f>IF(H$74=""," ",K43-(K43*H$74))</f>
        <v> </v>
      </c>
    </row>
    <row r="44" spans="1:22" ht="12.75">
      <c r="A44" s="145">
        <f>IF(B44=0,"",B44)</f>
        <v>1</v>
      </c>
      <c r="B44" s="347">
        <v>1</v>
      </c>
      <c r="C44" s="25" t="s">
        <v>194</v>
      </c>
      <c r="D44" s="3"/>
      <c r="E44" s="3"/>
      <c r="F44" s="331">
        <f>IF(A44&lt;&gt;"",TabB!O19,"")</f>
        <v>0.03</v>
      </c>
      <c r="G44" s="25" t="s">
        <v>185</v>
      </c>
      <c r="H44" s="3"/>
      <c r="I44" s="3"/>
      <c r="J44" s="3"/>
      <c r="K44" s="371">
        <f>IF(B44&gt;0,B44*C$26*F$26*F44/100," ")</f>
        <v>1473.3942034632119</v>
      </c>
      <c r="L44" s="372"/>
      <c r="M44" s="109"/>
      <c r="N44" s="386" t="str">
        <f>IF(B44&gt;0,V44," ")</f>
        <v> </v>
      </c>
      <c r="O44" s="387"/>
      <c r="R44" s="317" t="e">
        <f>N$70*T44</f>
        <v>#VALUE!</v>
      </c>
      <c r="S44" s="3"/>
      <c r="T44" s="311" t="e">
        <f>N44/T$19</f>
        <v>#VALUE!</v>
      </c>
      <c r="V44" s="63" t="str">
        <f>IF(H$74=""," ",K44-(K44*H$74))</f>
        <v> </v>
      </c>
    </row>
    <row r="45" spans="1:27" ht="12.75">
      <c r="A45" s="145">
        <f>IF(B45=0,"",B45)</f>
        <v>1</v>
      </c>
      <c r="B45" s="347">
        <v>1</v>
      </c>
      <c r="C45" s="255" t="s">
        <v>195</v>
      </c>
      <c r="D45" s="256"/>
      <c r="E45" s="256"/>
      <c r="F45" s="328">
        <f>IF(A45&lt;&gt;"",TabB!O20,"")</f>
        <v>0.07</v>
      </c>
      <c r="G45" s="257" t="s">
        <v>186</v>
      </c>
      <c r="H45" s="256"/>
      <c r="I45" s="256"/>
      <c r="J45" s="258"/>
      <c r="K45" s="425">
        <f>IF(B45&gt;0,B45*C$26*F$26*F45/100," ")</f>
        <v>3437.919808080828</v>
      </c>
      <c r="L45" s="426"/>
      <c r="M45" s="261"/>
      <c r="N45" s="382" t="str">
        <f>IF(B45&gt;0,V45," ")</f>
        <v> </v>
      </c>
      <c r="O45" s="424"/>
      <c r="R45" s="318" t="e">
        <f>N70*T45</f>
        <v>#VALUE!</v>
      </c>
      <c r="S45" s="3"/>
      <c r="T45" s="311" t="e">
        <f>N45/T$19</f>
        <v>#VALUE!</v>
      </c>
      <c r="V45" s="63" t="str">
        <f>IF(H$74=""," ",K45-(K45*H$74))</f>
        <v> </v>
      </c>
      <c r="AA45" s="141"/>
    </row>
    <row r="46" spans="1:22" ht="3" customHeight="1">
      <c r="A46" s="145">
        <f>IF(B46=0,"",B46)</f>
      </c>
      <c r="B46" s="288"/>
      <c r="C46" s="3"/>
      <c r="D46" s="3"/>
      <c r="E46" s="3"/>
      <c r="F46" s="220"/>
      <c r="G46" s="3"/>
      <c r="H46" s="3"/>
      <c r="I46" s="3"/>
      <c r="J46" s="3"/>
      <c r="K46" s="335"/>
      <c r="L46" s="336"/>
      <c r="M46" s="264"/>
      <c r="N46" s="265"/>
      <c r="O46" s="266"/>
      <c r="R46" s="318"/>
      <c r="S46" s="3"/>
      <c r="T46" s="311" t="e">
        <f>N46/(T$19/100)</f>
        <v>#VALUE!</v>
      </c>
      <c r="V46" s="63" t="str">
        <f>IF(H$74=""," ",K46-(K46*H$74))</f>
        <v> </v>
      </c>
    </row>
    <row r="47" spans="2:22" ht="12.75">
      <c r="B47" s="210"/>
      <c r="C47" s="28" t="s">
        <v>199</v>
      </c>
      <c r="D47" s="3"/>
      <c r="E47" s="3"/>
      <c r="F47" s="332">
        <f>SUM(F30:F46)</f>
        <v>1.1500000000000001</v>
      </c>
      <c r="G47" s="28" t="s">
        <v>200</v>
      </c>
      <c r="H47" s="3"/>
      <c r="I47" s="3"/>
      <c r="J47" s="3"/>
      <c r="K47" s="400">
        <f>K42+K36+K29+K33</f>
        <v>56480.11113275646</v>
      </c>
      <c r="L47" s="401"/>
      <c r="M47" s="39"/>
      <c r="N47" s="380" t="str">
        <f>IF(H$74=""," ",N42+N33+N36+N29)</f>
        <v> </v>
      </c>
      <c r="O47" s="381"/>
      <c r="R47" s="323"/>
      <c r="S47" s="305"/>
      <c r="T47" s="311"/>
      <c r="V47" s="63"/>
    </row>
    <row r="48" spans="2:22" ht="4.5" customHeight="1" thickBot="1">
      <c r="B48" s="202"/>
      <c r="C48" s="203"/>
      <c r="D48" s="203"/>
      <c r="E48" s="203"/>
      <c r="F48" s="203"/>
      <c r="G48" s="203"/>
      <c r="H48" s="203"/>
      <c r="I48" s="203"/>
      <c r="J48" s="203"/>
      <c r="K48" s="224"/>
      <c r="L48" s="225"/>
      <c r="M48" s="204"/>
      <c r="N48" s="225"/>
      <c r="O48" s="237"/>
      <c r="R48" s="314"/>
      <c r="S48" s="3"/>
      <c r="T48" s="311"/>
      <c r="V48" s="63"/>
    </row>
    <row r="49" spans="1:22" s="169" customFormat="1" ht="12.75" customHeight="1">
      <c r="A49" s="168"/>
      <c r="B49" s="197" t="s">
        <v>176</v>
      </c>
      <c r="C49" s="198" t="s">
        <v>201</v>
      </c>
      <c r="D49" s="198"/>
      <c r="E49" s="353"/>
      <c r="F49" s="353"/>
      <c r="G49" s="198" t="s">
        <v>202</v>
      </c>
      <c r="H49" s="198"/>
      <c r="I49" s="278">
        <f>IF(E49&gt;0,E49,G19)</f>
        <v>1000000</v>
      </c>
      <c r="J49" s="198"/>
      <c r="K49" s="226"/>
      <c r="L49" s="227"/>
      <c r="M49" s="199"/>
      <c r="N49" s="238"/>
      <c r="O49" s="239"/>
      <c r="R49" s="318"/>
      <c r="S49" s="305"/>
      <c r="T49" s="311"/>
      <c r="V49" s="183"/>
    </row>
    <row r="50" spans="1:22" ht="10.5" customHeight="1">
      <c r="A50" s="147"/>
      <c r="B50" s="210"/>
      <c r="C50" s="50" t="s">
        <v>62</v>
      </c>
      <c r="D50" s="50"/>
      <c r="E50" s="50" t="s">
        <v>63</v>
      </c>
      <c r="F50" s="338">
        <f>TabE!H12</f>
        <v>2582.28</v>
      </c>
      <c r="G50" s="339">
        <f>IF(B$56&gt;0,1.8396504%," ")</f>
        <v>0.018396504</v>
      </c>
      <c r="H50" s="340" t="s">
        <v>173</v>
      </c>
      <c r="I50" s="338">
        <f>IF(I49&lt;F50,I49,F50)</f>
        <v>2582.28</v>
      </c>
      <c r="J50" s="50" t="s">
        <v>174</v>
      </c>
      <c r="K50" s="364">
        <f>IF(B$56&gt;0,I50*G50,"")</f>
        <v>47.50492434912</v>
      </c>
      <c r="L50" s="365"/>
      <c r="M50" s="39"/>
      <c r="N50" s="360" t="str">
        <f>IF(B$56&gt;0,V50," ")</f>
        <v> </v>
      </c>
      <c r="O50" s="361"/>
      <c r="R50" s="318" t="e">
        <f>N$70*T50</f>
        <v>#VALUE!</v>
      </c>
      <c r="S50" s="3"/>
      <c r="T50" s="311" t="e">
        <f>N50/T$19</f>
        <v>#VALUE!</v>
      </c>
      <c r="V50" s="63" t="str">
        <f>IF(H$74=""," ",K50-(K50*H$74))</f>
        <v> </v>
      </c>
    </row>
    <row r="51" spans="2:22" ht="10.5" customHeight="1">
      <c r="B51" s="210"/>
      <c r="C51" s="50" t="s">
        <v>79</v>
      </c>
      <c r="D51" s="50"/>
      <c r="E51" s="50" t="s">
        <v>78</v>
      </c>
      <c r="F51" s="338">
        <f>TabE!H13</f>
        <v>10329.14</v>
      </c>
      <c r="G51" s="339">
        <f>IF(B$56&gt;0,1.686346%," ")</f>
        <v>0.01686346</v>
      </c>
      <c r="H51" s="340" t="s">
        <v>173</v>
      </c>
      <c r="I51" s="338">
        <f>IF(I49-F51&lt;F51-F50,(I49-I50),(F51-F50))</f>
        <v>7746.859999999999</v>
      </c>
      <c r="J51" s="50" t="s">
        <v>174</v>
      </c>
      <c r="K51" s="364">
        <f>IF(B$56&gt;0,I51*G51,"")</f>
        <v>130.63886373559998</v>
      </c>
      <c r="L51" s="365"/>
      <c r="M51" s="39"/>
      <c r="N51" s="360" t="str">
        <f>IF(B$56&gt;0,V51," ")</f>
        <v> </v>
      </c>
      <c r="O51" s="361"/>
      <c r="R51" s="318" t="e">
        <f>N$70*T51</f>
        <v>#VALUE!</v>
      </c>
      <c r="S51" s="3"/>
      <c r="T51" s="311" t="e">
        <f>N51/T$19</f>
        <v>#VALUE!</v>
      </c>
      <c r="V51" s="63" t="str">
        <f>IF(H$74=""," ",K51-(K51*H$74))</f>
        <v> </v>
      </c>
    </row>
    <row r="52" spans="2:22" ht="10.5" customHeight="1">
      <c r="B52" s="210"/>
      <c r="C52" s="50" t="s">
        <v>79</v>
      </c>
      <c r="D52" s="50"/>
      <c r="E52" s="50" t="s">
        <v>78</v>
      </c>
      <c r="F52" s="338">
        <f>TabE!H14</f>
        <v>25822.84</v>
      </c>
      <c r="G52" s="339">
        <f>IF(B$56&gt;0,1.533042%," ")</f>
        <v>0.01533042</v>
      </c>
      <c r="H52" s="340" t="s">
        <v>173</v>
      </c>
      <c r="I52" s="338">
        <f>IF(I49-F51-F52&lt;F52-F51,(I49-I50-I51),(F52-F51))</f>
        <v>15493.7</v>
      </c>
      <c r="J52" s="50" t="s">
        <v>174</v>
      </c>
      <c r="K52" s="364">
        <f>IF(B$56&gt;0,I52*G52,"")</f>
        <v>237.52492835400002</v>
      </c>
      <c r="L52" s="365"/>
      <c r="M52" s="39"/>
      <c r="N52" s="360" t="str">
        <f>IF(B$56&gt;0,V52," ")</f>
        <v> </v>
      </c>
      <c r="O52" s="361"/>
      <c r="R52" s="318" t="e">
        <f>N$70*T52</f>
        <v>#VALUE!</v>
      </c>
      <c r="S52" s="3"/>
      <c r="T52" s="311" t="e">
        <f>N52/T$19</f>
        <v>#VALUE!</v>
      </c>
      <c r="V52" s="63" t="str">
        <f>IF(H$74=""," ",K52-(K52*H$74))</f>
        <v> </v>
      </c>
    </row>
    <row r="53" spans="2:22" ht="10.5" customHeight="1">
      <c r="B53" s="210"/>
      <c r="C53" s="50" t="s">
        <v>79</v>
      </c>
      <c r="D53" s="50"/>
      <c r="E53" s="50" t="s">
        <v>78</v>
      </c>
      <c r="F53" s="338">
        <f>TabE!H15</f>
        <v>51645.69</v>
      </c>
      <c r="G53" s="339">
        <f>IF(B$56&gt;0,1.2264336%," ")</f>
        <v>0.012264336</v>
      </c>
      <c r="H53" s="340" t="s">
        <v>173</v>
      </c>
      <c r="I53" s="338">
        <f>IF(I49-F51-F52-F53&lt;F53-F52,(I49-I50-I51-I52),(F53-F52))</f>
        <v>25822.850000000002</v>
      </c>
      <c r="J53" s="50" t="s">
        <v>174</v>
      </c>
      <c r="K53" s="364">
        <f>IF(B$56&gt;0,I53*G53,"")</f>
        <v>316.70010887760003</v>
      </c>
      <c r="L53" s="365"/>
      <c r="M53" s="39"/>
      <c r="N53" s="360" t="str">
        <f>IF(B$56&gt;0,V53," ")</f>
        <v> </v>
      </c>
      <c r="O53" s="361"/>
      <c r="R53" s="318" t="e">
        <f>N$70*T53</f>
        <v>#VALUE!</v>
      </c>
      <c r="S53" s="3"/>
      <c r="T53" s="311" t="e">
        <f>N53/T$19</f>
        <v>#VALUE!</v>
      </c>
      <c r="V53" s="63" t="str">
        <f>IF(H$74=""," ",K53-(K53*H$74))</f>
        <v> </v>
      </c>
    </row>
    <row r="54" spans="2:22" ht="10.5" customHeight="1">
      <c r="B54" s="210"/>
      <c r="C54" s="50" t="s">
        <v>206</v>
      </c>
      <c r="D54" s="50"/>
      <c r="E54" s="50" t="s">
        <v>77</v>
      </c>
      <c r="F54" s="338">
        <f>TabE!H16</f>
        <v>51645.69</v>
      </c>
      <c r="G54" s="339">
        <f>IF(B$56&gt;0,1.0731292%," ")</f>
        <v>0.010731291999999998</v>
      </c>
      <c r="H54" s="340" t="s">
        <v>173</v>
      </c>
      <c r="I54" s="338">
        <f>IF(I49&lt;F54,0,(I49-F54))</f>
        <v>948354.31</v>
      </c>
      <c r="J54" s="50" t="s">
        <v>174</v>
      </c>
      <c r="K54" s="364">
        <f>IF(B$56&gt;0,I54*G54,"")</f>
        <v>10177.067020068518</v>
      </c>
      <c r="L54" s="365"/>
      <c r="M54" s="39"/>
      <c r="N54" s="360" t="str">
        <f>IF(B$56&gt;0,V54," ")</f>
        <v> </v>
      </c>
      <c r="O54" s="361"/>
      <c r="R54" s="318" t="e">
        <f>N$70*T54</f>
        <v>#VALUE!</v>
      </c>
      <c r="S54" s="3"/>
      <c r="T54" s="311" t="e">
        <f>N54/T$19</f>
        <v>#VALUE!</v>
      </c>
      <c r="V54" s="63" t="str">
        <f>IF(H$74=""," ",K54-(K54*H$74))</f>
        <v> </v>
      </c>
    </row>
    <row r="55" spans="2:20" ht="12.75">
      <c r="B55" s="210"/>
      <c r="C55" s="51"/>
      <c r="D55" s="51"/>
      <c r="E55" s="51"/>
      <c r="F55" s="51"/>
      <c r="G55" s="167" t="s">
        <v>65</v>
      </c>
      <c r="H55" s="399">
        <f>SUM(I50:I54)</f>
        <v>1000000</v>
      </c>
      <c r="I55" s="399"/>
      <c r="J55" s="51"/>
      <c r="K55" s="228"/>
      <c r="L55" s="229"/>
      <c r="M55" s="39"/>
      <c r="N55" s="220"/>
      <c r="O55" s="221"/>
      <c r="R55" s="319"/>
      <c r="S55" s="3"/>
      <c r="T55" s="311"/>
    </row>
    <row r="56" spans="1:24" s="24" customFormat="1" ht="13.5" thickBot="1">
      <c r="A56" s="145">
        <f>IF(B56=0,"",B56)</f>
        <v>1</v>
      </c>
      <c r="B56" s="347">
        <v>1</v>
      </c>
      <c r="C56" s="212" t="s">
        <v>80</v>
      </c>
      <c r="D56" s="213"/>
      <c r="E56" s="213"/>
      <c r="F56" s="213"/>
      <c r="G56" s="214" t="s">
        <v>81</v>
      </c>
      <c r="H56" s="213"/>
      <c r="I56" s="213"/>
      <c r="J56" s="215"/>
      <c r="K56" s="368">
        <f>B56*SUM(K50:L54)</f>
        <v>10909.435845384838</v>
      </c>
      <c r="L56" s="369"/>
      <c r="M56" s="216"/>
      <c r="N56" s="358" t="str">
        <f>IF(H$74=""," ",B56*SUM(N50:O54))</f>
        <v> </v>
      </c>
      <c r="O56" s="359"/>
      <c r="P56" s="32"/>
      <c r="Q56" s="32"/>
      <c r="R56" s="325" t="e">
        <f>SUM(R50:R54)</f>
        <v>#VALUE!</v>
      </c>
      <c r="S56" s="32"/>
      <c r="T56" s="310" t="e">
        <f>SUM(T50:T55)</f>
        <v>#VALUE!</v>
      </c>
      <c r="U56" s="29"/>
      <c r="V56" s="63" t="str">
        <f>IF(H$74=""," ",K56-(K56*H$74))</f>
        <v> </v>
      </c>
      <c r="W56" s="29"/>
      <c r="X56" s="29"/>
    </row>
    <row r="57" spans="1:20" s="169" customFormat="1" ht="12">
      <c r="A57" s="168"/>
      <c r="B57" s="197" t="s">
        <v>90</v>
      </c>
      <c r="C57" s="198" t="s">
        <v>203</v>
      </c>
      <c r="D57" s="198"/>
      <c r="E57" s="198"/>
      <c r="F57" s="198"/>
      <c r="G57" s="198" t="s">
        <v>204</v>
      </c>
      <c r="H57" s="198"/>
      <c r="I57" s="198"/>
      <c r="J57" s="198"/>
      <c r="K57" s="226"/>
      <c r="L57" s="227"/>
      <c r="M57" s="199"/>
      <c r="N57" s="238"/>
      <c r="O57" s="239"/>
      <c r="P57" s="169" t="s">
        <v>207</v>
      </c>
      <c r="R57" s="321"/>
      <c r="S57" s="180"/>
      <c r="T57" s="309"/>
    </row>
    <row r="58" spans="1:24" ht="12.75">
      <c r="A58" s="147"/>
      <c r="B58" s="210"/>
      <c r="C58" s="101" t="s">
        <v>89</v>
      </c>
      <c r="D58" s="101"/>
      <c r="E58" s="102"/>
      <c r="F58" s="337"/>
      <c r="G58" s="101" t="s">
        <v>88</v>
      </c>
      <c r="H58" s="101"/>
      <c r="I58" s="3"/>
      <c r="J58" s="3"/>
      <c r="K58" s="410">
        <f>IF(G19=""," ",K56+K47)</f>
        <v>67389.5469781413</v>
      </c>
      <c r="L58" s="411"/>
      <c r="M58" s="39"/>
      <c r="N58" s="220"/>
      <c r="O58" s="221"/>
      <c r="P58" s="29" t="s">
        <v>207</v>
      </c>
      <c r="Q58" s="29"/>
      <c r="R58" s="322"/>
      <c r="S58" s="50"/>
      <c r="T58" s="309"/>
      <c r="U58" s="29"/>
      <c r="V58" s="29"/>
      <c r="W58" s="29"/>
      <c r="X58" s="29"/>
    </row>
    <row r="59" spans="2:20" ht="3.75" customHeight="1">
      <c r="B59" s="210"/>
      <c r="C59" s="3"/>
      <c r="D59" s="3"/>
      <c r="E59" s="3"/>
      <c r="F59" s="3"/>
      <c r="G59" s="3"/>
      <c r="H59" s="3"/>
      <c r="I59" s="3"/>
      <c r="J59" s="3"/>
      <c r="K59" s="230"/>
      <c r="L59" s="231"/>
      <c r="M59" s="39"/>
      <c r="N59" s="220"/>
      <c r="O59" s="221"/>
      <c r="R59" s="318"/>
      <c r="S59" s="3"/>
      <c r="T59" s="309"/>
    </row>
    <row r="60" spans="1:20" s="24" customFormat="1" ht="11.25" customHeight="1">
      <c r="A60" s="143"/>
      <c r="B60" s="217"/>
      <c r="C60" s="32" t="s">
        <v>101</v>
      </c>
      <c r="D60" s="32"/>
      <c r="E60" s="32"/>
      <c r="F60" s="412">
        <f>IF(G19=""," ",VLOOKUP(G19,TabS!F8:G51,2))</f>
        <v>0.262</v>
      </c>
      <c r="G60" s="32"/>
      <c r="H60" s="32"/>
      <c r="I60" s="164"/>
      <c r="J60" s="32"/>
      <c r="K60" s="276"/>
      <c r="L60" s="277"/>
      <c r="M60" s="41"/>
      <c r="N60" s="240"/>
      <c r="O60" s="241"/>
      <c r="P60" s="282"/>
      <c r="Q60" s="282"/>
      <c r="R60" s="320"/>
      <c r="S60" s="280"/>
      <c r="T60" s="309"/>
    </row>
    <row r="61" spans="1:20" s="24" customFormat="1" ht="11.25" customHeight="1">
      <c r="A61" s="145"/>
      <c r="B61" s="217"/>
      <c r="C61" s="32" t="s">
        <v>205</v>
      </c>
      <c r="D61" s="32"/>
      <c r="E61" s="32"/>
      <c r="F61" s="412"/>
      <c r="G61" s="32"/>
      <c r="H61" s="32"/>
      <c r="I61" s="164"/>
      <c r="J61" s="32"/>
      <c r="K61" s="276"/>
      <c r="L61" s="277"/>
      <c r="M61" s="41"/>
      <c r="N61" s="240"/>
      <c r="O61" s="241"/>
      <c r="P61" s="282"/>
      <c r="Q61" s="282"/>
      <c r="R61" s="320"/>
      <c r="S61" s="280"/>
      <c r="T61" s="309"/>
    </row>
    <row r="62" spans="1:20" s="24" customFormat="1" ht="2.25" customHeight="1">
      <c r="A62" s="145"/>
      <c r="B62" s="217"/>
      <c r="C62" s="32"/>
      <c r="D62" s="32"/>
      <c r="E62" s="32"/>
      <c r="F62" s="159"/>
      <c r="G62" s="32"/>
      <c r="H62" s="32"/>
      <c r="I62" s="32"/>
      <c r="J62" s="32"/>
      <c r="K62" s="232"/>
      <c r="L62" s="233"/>
      <c r="M62" s="41"/>
      <c r="N62" s="240"/>
      <c r="O62" s="241"/>
      <c r="P62" s="281"/>
      <c r="Q62" s="281"/>
      <c r="R62" s="320"/>
      <c r="S62" s="32"/>
      <c r="T62" s="309"/>
    </row>
    <row r="63" spans="1:22" ht="12" customHeight="1">
      <c r="A63" s="145"/>
      <c r="B63" s="217"/>
      <c r="C63" s="407"/>
      <c r="D63" s="407"/>
      <c r="E63" s="406">
        <f>K58</f>
        <v>67389.5469781413</v>
      </c>
      <c r="F63" s="406"/>
      <c r="G63" s="345" t="s">
        <v>108</v>
      </c>
      <c r="H63" s="291">
        <f>F60</f>
        <v>0.262</v>
      </c>
      <c r="I63" s="49" t="s">
        <v>174</v>
      </c>
      <c r="J63" s="3"/>
      <c r="K63" s="408">
        <f>IF(G19="",0,E63*H63)</f>
        <v>17656.06130827302</v>
      </c>
      <c r="L63" s="409"/>
      <c r="M63" s="40"/>
      <c r="N63" s="356" t="str">
        <f>IF(H$74=""," ",K63-(K63*H$74))</f>
        <v> </v>
      </c>
      <c r="O63" s="357"/>
      <c r="P63" s="279"/>
      <c r="Q63" s="279"/>
      <c r="R63" s="318"/>
      <c r="S63" s="3"/>
      <c r="T63" s="309"/>
      <c r="V63" s="63"/>
    </row>
    <row r="64" spans="2:20" ht="2.25" customHeight="1" thickBot="1">
      <c r="B64" s="202"/>
      <c r="C64" s="203"/>
      <c r="D64" s="203"/>
      <c r="E64" s="203"/>
      <c r="F64" s="203"/>
      <c r="G64" s="203"/>
      <c r="H64" s="203"/>
      <c r="I64" s="203"/>
      <c r="J64" s="203"/>
      <c r="K64" s="234"/>
      <c r="L64" s="235"/>
      <c r="M64" s="204"/>
      <c r="N64" s="225"/>
      <c r="O64" s="237"/>
      <c r="R64" s="318"/>
      <c r="S64" s="3"/>
      <c r="T64" s="309"/>
    </row>
    <row r="65" spans="1:20" s="169" customFormat="1" ht="12">
      <c r="A65" s="168"/>
      <c r="B65" s="197" t="s">
        <v>92</v>
      </c>
      <c r="C65" s="198" t="s">
        <v>44</v>
      </c>
      <c r="D65" s="198"/>
      <c r="E65" s="326" t="s">
        <v>103</v>
      </c>
      <c r="F65" s="326"/>
      <c r="G65" s="198" t="s">
        <v>45</v>
      </c>
      <c r="H65" s="326" t="s">
        <v>104</v>
      </c>
      <c r="I65" s="283">
        <f>C26*F26*H26/100</f>
        <v>56480.111132756465</v>
      </c>
      <c r="J65" s="211"/>
      <c r="K65" s="366"/>
      <c r="L65" s="367"/>
      <c r="M65" s="199"/>
      <c r="N65" s="238"/>
      <c r="O65" s="239"/>
      <c r="R65" s="321"/>
      <c r="S65" s="180"/>
      <c r="T65" s="309"/>
    </row>
    <row r="66" spans="2:20" ht="3.75" customHeight="1">
      <c r="B66" s="210"/>
      <c r="C66" s="3"/>
      <c r="D66" s="3"/>
      <c r="E66" s="3"/>
      <c r="F66" s="3"/>
      <c r="G66" s="3"/>
      <c r="H66" s="3"/>
      <c r="I66" s="284"/>
      <c r="J66" s="43"/>
      <c r="K66" s="220"/>
      <c r="L66" s="231"/>
      <c r="M66" s="39"/>
      <c r="N66" s="220"/>
      <c r="O66" s="221"/>
      <c r="R66" s="318"/>
      <c r="S66" s="3"/>
      <c r="T66" s="309"/>
    </row>
    <row r="67" spans="1:20" s="24" customFormat="1" ht="11.25" customHeight="1">
      <c r="A67" s="143"/>
      <c r="B67" s="217"/>
      <c r="C67" s="32" t="s">
        <v>3</v>
      </c>
      <c r="D67" s="32"/>
      <c r="E67" s="32"/>
      <c r="F67" s="32"/>
      <c r="G67" s="32"/>
      <c r="H67" s="362">
        <f>IF(K47&lt;(K26*0.75),0.25,(K68/K26))</f>
        <v>1.2882335867012182E-16</v>
      </c>
      <c r="I67" s="285">
        <f>K47+(K47+K56)*(25%)</f>
        <v>73327.49787729178</v>
      </c>
      <c r="J67" s="44"/>
      <c r="K67" s="416"/>
      <c r="L67" s="417"/>
      <c r="M67" s="41"/>
      <c r="N67" s="240"/>
      <c r="O67" s="241"/>
      <c r="P67" s="281"/>
      <c r="Q67" s="281"/>
      <c r="R67" s="320"/>
      <c r="S67" s="32"/>
      <c r="T67" s="309"/>
    </row>
    <row r="68" spans="1:25" s="24" customFormat="1" ht="11.25" customHeight="1">
      <c r="A68" s="145"/>
      <c r="B68" s="217"/>
      <c r="C68" s="32" t="s">
        <v>7</v>
      </c>
      <c r="D68" s="32"/>
      <c r="E68" s="32"/>
      <c r="F68" s="32"/>
      <c r="G68" s="32"/>
      <c r="H68" s="362"/>
      <c r="I68" s="280"/>
      <c r="J68" s="44"/>
      <c r="K68" s="356">
        <f>IF(K47&lt;(K26*0.75),K47*0.25,K26-K47)</f>
        <v>7.275957614183426E-12</v>
      </c>
      <c r="L68" s="418"/>
      <c r="M68" s="41"/>
      <c r="N68" s="356" t="str">
        <f>IF(H$74=""," ",K68-(K68*H$74))</f>
        <v> </v>
      </c>
      <c r="O68" s="357"/>
      <c r="P68" s="281"/>
      <c r="Q68" s="281"/>
      <c r="R68" s="320"/>
      <c r="S68" s="32"/>
      <c r="T68" s="310" t="e">
        <f>T56+T42+T36+T33+T29</f>
        <v>#VALUE!</v>
      </c>
      <c r="Y68" s="429"/>
    </row>
    <row r="69" spans="2:25" ht="4.5" customHeight="1" thickBot="1">
      <c r="B69" s="202"/>
      <c r="C69" s="203"/>
      <c r="D69" s="203"/>
      <c r="E69" s="203"/>
      <c r="F69" s="203"/>
      <c r="G69" s="203"/>
      <c r="H69" s="203"/>
      <c r="I69" s="203"/>
      <c r="J69" s="218"/>
      <c r="K69" s="236"/>
      <c r="L69" s="235"/>
      <c r="M69" s="204"/>
      <c r="N69" s="225"/>
      <c r="O69" s="237"/>
      <c r="R69" s="318"/>
      <c r="S69" s="3"/>
      <c r="T69" s="309"/>
      <c r="Y69" s="429"/>
    </row>
    <row r="70" spans="1:20" ht="13.5" thickBot="1">
      <c r="A70" s="145"/>
      <c r="B70" s="171"/>
      <c r="C70" s="172" t="s">
        <v>130</v>
      </c>
      <c r="D70" s="172"/>
      <c r="E70" s="173"/>
      <c r="F70" s="173"/>
      <c r="G70" s="174" t="s">
        <v>129</v>
      </c>
      <c r="H70" s="175"/>
      <c r="I70" s="176"/>
      <c r="J70" s="177"/>
      <c r="K70" s="419">
        <f>(K68+K63+K56+K47)</f>
        <v>85045.60828641432</v>
      </c>
      <c r="L70" s="420"/>
      <c r="M70" s="178"/>
      <c r="N70" s="354" t="str">
        <f>IF(H74=""," ",N63+N56+N47+N68)</f>
        <v> </v>
      </c>
      <c r="O70" s="355"/>
      <c r="R70" s="314" t="e">
        <f>R56+R42+R36+R33+R29</f>
        <v>#VALUE!</v>
      </c>
      <c r="S70" s="3"/>
      <c r="T70" s="309"/>
    </row>
    <row r="71" spans="1:15" ht="3.75" customHeight="1">
      <c r="A71" s="145"/>
      <c r="B71" s="150"/>
      <c r="C71" s="151"/>
      <c r="D71" s="151"/>
      <c r="E71" s="349"/>
      <c r="F71" s="349"/>
      <c r="G71" s="152"/>
      <c r="H71" s="52"/>
      <c r="I71" s="49"/>
      <c r="J71" s="3"/>
      <c r="K71" s="160"/>
      <c r="L71" s="161"/>
      <c r="M71" s="3"/>
      <c r="N71" s="160"/>
      <c r="O71" s="161"/>
    </row>
    <row r="72" spans="1:16" s="169" customFormat="1" ht="12">
      <c r="A72" s="168"/>
      <c r="B72" s="184" t="s">
        <v>87</v>
      </c>
      <c r="C72" s="185" t="s">
        <v>210</v>
      </c>
      <c r="D72" s="185"/>
      <c r="E72" s="185"/>
      <c r="F72" s="185"/>
      <c r="G72" s="185" t="s">
        <v>64</v>
      </c>
      <c r="H72" s="185"/>
      <c r="I72" s="185"/>
      <c r="J72" s="185"/>
      <c r="K72" s="422"/>
      <c r="L72" s="423"/>
      <c r="M72" s="179"/>
      <c r="N72" s="180"/>
      <c r="O72" s="180"/>
      <c r="P72" s="169" t="s">
        <v>207</v>
      </c>
    </row>
    <row r="73" spans="2:15" ht="1.5" customHeight="1">
      <c r="B73" s="39"/>
      <c r="C73" s="3"/>
      <c r="D73" s="3"/>
      <c r="E73" s="3"/>
      <c r="F73" s="3"/>
      <c r="G73" s="3"/>
      <c r="H73" s="3"/>
      <c r="I73" s="3"/>
      <c r="J73" s="3"/>
      <c r="K73" s="39"/>
      <c r="L73" s="43"/>
      <c r="M73" s="39"/>
      <c r="N73" s="3"/>
      <c r="O73" s="3"/>
    </row>
    <row r="74" spans="1:15" s="24" customFormat="1" ht="11.25" customHeight="1">
      <c r="A74" s="143"/>
      <c r="B74" s="41"/>
      <c r="C74" s="32" t="s">
        <v>211</v>
      </c>
      <c r="D74" s="32"/>
      <c r="E74" s="32"/>
      <c r="F74" s="32"/>
      <c r="G74" s="32"/>
      <c r="H74" s="415"/>
      <c r="I74" s="32"/>
      <c r="J74" s="32"/>
      <c r="K74" s="421" t="str">
        <f>IF(H74=""," ",(K70*H74))</f>
        <v> </v>
      </c>
      <c r="L74" s="417"/>
      <c r="M74" s="41"/>
      <c r="N74" s="32"/>
      <c r="O74" s="32"/>
    </row>
    <row r="75" spans="1:15" s="24" customFormat="1" ht="11.25" customHeight="1">
      <c r="A75" s="145"/>
      <c r="B75" s="41"/>
      <c r="C75" s="32" t="s">
        <v>138</v>
      </c>
      <c r="D75" s="32"/>
      <c r="E75" s="32"/>
      <c r="F75" s="32"/>
      <c r="G75" s="32"/>
      <c r="H75" s="415"/>
      <c r="I75" s="32"/>
      <c r="J75" s="32"/>
      <c r="K75" s="41"/>
      <c r="L75" s="44"/>
      <c r="M75" s="41"/>
      <c r="N75" s="32"/>
      <c r="O75" s="32"/>
    </row>
    <row r="76" spans="1:15" s="24" customFormat="1" ht="3.75" customHeight="1">
      <c r="A76" s="145"/>
      <c r="B76" s="38"/>
      <c r="C76" s="31"/>
      <c r="D76" s="31"/>
      <c r="E76" s="31"/>
      <c r="F76" s="153"/>
      <c r="G76" s="31"/>
      <c r="H76" s="31"/>
      <c r="I76" s="31"/>
      <c r="J76" s="31"/>
      <c r="K76" s="38"/>
      <c r="L76" s="219"/>
      <c r="M76" s="41"/>
      <c r="N76" s="32"/>
      <c r="O76" s="32"/>
    </row>
    <row r="78" ht="12.75">
      <c r="H78" s="63"/>
    </row>
    <row r="79" ht="12.75">
      <c r="R79" s="63"/>
    </row>
    <row r="80" spans="11:12" ht="12.75">
      <c r="K80" s="363"/>
      <c r="L80" s="363"/>
    </row>
  </sheetData>
  <sheetProtection password="BD42" sheet="1"/>
  <mergeCells count="74">
    <mergeCell ref="Y68:Y69"/>
    <mergeCell ref="N29:O29"/>
    <mergeCell ref="K29:L29"/>
    <mergeCell ref="N33:O33"/>
    <mergeCell ref="K33:L33"/>
    <mergeCell ref="N31:O31"/>
    <mergeCell ref="K40:L40"/>
    <mergeCell ref="K43:L43"/>
    <mergeCell ref="N44:O44"/>
    <mergeCell ref="N42:O42"/>
    <mergeCell ref="N45:O45"/>
    <mergeCell ref="K44:L44"/>
    <mergeCell ref="K45:L45"/>
    <mergeCell ref="K42:L42"/>
    <mergeCell ref="N37:O37"/>
    <mergeCell ref="N38:O38"/>
    <mergeCell ref="K37:L37"/>
    <mergeCell ref="K38:L38"/>
    <mergeCell ref="K39:L39"/>
    <mergeCell ref="N43:O43"/>
    <mergeCell ref="H74:H75"/>
    <mergeCell ref="K67:L67"/>
    <mergeCell ref="K68:L68"/>
    <mergeCell ref="K70:L70"/>
    <mergeCell ref="K74:L74"/>
    <mergeCell ref="K72:L72"/>
    <mergeCell ref="H55:I55"/>
    <mergeCell ref="K47:L47"/>
    <mergeCell ref="N26:O26"/>
    <mergeCell ref="N30:O30"/>
    <mergeCell ref="E63:F63"/>
    <mergeCell ref="C63:D63"/>
    <mergeCell ref="K63:L63"/>
    <mergeCell ref="K58:L58"/>
    <mergeCell ref="F60:F61"/>
    <mergeCell ref="N34:O34"/>
    <mergeCell ref="N36:O36"/>
    <mergeCell ref="N39:O39"/>
    <mergeCell ref="B2:E2"/>
    <mergeCell ref="G19:I20"/>
    <mergeCell ref="B16:B17"/>
    <mergeCell ref="I2:O2"/>
    <mergeCell ref="N20:O20"/>
    <mergeCell ref="C16:N16"/>
    <mergeCell ref="C17:N17"/>
    <mergeCell ref="E9:O10"/>
    <mergeCell ref="E12:O13"/>
    <mergeCell ref="K34:L34"/>
    <mergeCell ref="K36:L36"/>
    <mergeCell ref="N68:O68"/>
    <mergeCell ref="C26:D26"/>
    <mergeCell ref="K26:L26"/>
    <mergeCell ref="K30:L30"/>
    <mergeCell ref="K31:L31"/>
    <mergeCell ref="N47:O47"/>
    <mergeCell ref="N40:O40"/>
    <mergeCell ref="K80:L80"/>
    <mergeCell ref="K50:L50"/>
    <mergeCell ref="K51:L51"/>
    <mergeCell ref="K52:L52"/>
    <mergeCell ref="K53:L53"/>
    <mergeCell ref="K54:L54"/>
    <mergeCell ref="K65:L65"/>
    <mergeCell ref="K56:L56"/>
    <mergeCell ref="E49:F49"/>
    <mergeCell ref="N70:O70"/>
    <mergeCell ref="N63:O63"/>
    <mergeCell ref="N56:O56"/>
    <mergeCell ref="N50:O50"/>
    <mergeCell ref="N51:O51"/>
    <mergeCell ref="N52:O52"/>
    <mergeCell ref="N53:O53"/>
    <mergeCell ref="N54:O54"/>
    <mergeCell ref="H67:H68"/>
  </mergeCells>
  <dataValidations count="2">
    <dataValidation type="list" showInputMessage="1" showErrorMessage="1" sqref="B16:B17">
      <formula1>"1a,1b,1c,1d,1e,1f,1g"</formula1>
    </dataValidation>
    <dataValidation type="list" showInputMessage="1" showErrorMessage="1" sqref="B37:B40 B43:B45 B34 B30:B31 B56">
      <formula1>"0,1"</formula1>
    </dataValidation>
  </dataValidations>
  <printOptions/>
  <pageMargins left="0.5905511811023623" right="0.3937007874015748" top="0.3937007874015748" bottom="0" header="0" footer="0"/>
  <pageSetup fitToHeight="0" fitToWidth="0" horizontalDpi="300" verticalDpi="300" orientation="portrait" paperSize="9"/>
  <drawing r:id="rId3"/>
  <legacyDrawing r:id="rId2"/>
</worksheet>
</file>

<file path=xl/worksheets/sheet2.xml><?xml version="1.0" encoding="utf-8"?>
<worksheet xmlns="http://schemas.openxmlformats.org/spreadsheetml/2006/main" xmlns:r="http://schemas.openxmlformats.org/officeDocument/2006/relationships">
  <dimension ref="A1:O46"/>
  <sheetViews>
    <sheetView showGridLines="0" zoomScaleSheetLayoutView="120" zoomScalePageLayoutView="0" workbookViewId="0" topLeftCell="B1">
      <selection activeCell="D9" sqref="D9"/>
    </sheetView>
  </sheetViews>
  <sheetFormatPr defaultColWidth="9.140625" defaultRowHeight="12.75"/>
  <cols>
    <col min="1" max="1" width="9.140625" style="0" hidden="1" customWidth="1"/>
    <col min="2" max="2" width="6.140625" style="0" customWidth="1"/>
    <col min="3" max="3" width="8.00390625" style="0" customWidth="1"/>
    <col min="4" max="4" width="65.7109375" style="0" customWidth="1"/>
    <col min="5" max="5" width="1.28515625" style="0" customWidth="1"/>
    <col min="6" max="6" width="0.9921875" style="0" customWidth="1"/>
    <col min="7" max="7" width="6.140625" style="0" customWidth="1"/>
    <col min="8" max="8" width="8.00390625" style="0" customWidth="1"/>
    <col min="9" max="9" width="65.7109375" style="0" customWidth="1"/>
  </cols>
  <sheetData>
    <row r="1" spans="2:9" ht="22.5">
      <c r="B1" s="435" t="s">
        <v>294</v>
      </c>
      <c r="C1" s="435"/>
      <c r="D1" s="435"/>
      <c r="G1" s="435" t="s">
        <v>272</v>
      </c>
      <c r="H1" s="435"/>
      <c r="I1" s="435"/>
    </row>
    <row r="2" spans="1:9" s="7" customFormat="1" ht="12">
      <c r="A2" s="110"/>
      <c r="B2" s="442" t="s">
        <v>131</v>
      </c>
      <c r="C2" s="442"/>
      <c r="D2" s="442"/>
      <c r="G2" s="442" t="s">
        <v>132</v>
      </c>
      <c r="H2" s="442"/>
      <c r="I2" s="442"/>
    </row>
    <row r="3" spans="2:9" ht="21" customHeight="1">
      <c r="B3" s="441" t="s">
        <v>271</v>
      </c>
      <c r="C3" s="441"/>
      <c r="D3" s="441"/>
      <c r="I3" s="10" t="s">
        <v>273</v>
      </c>
    </row>
    <row r="4" spans="1:9" s="9" customFormat="1" ht="12">
      <c r="A4" s="60"/>
      <c r="B4" s="7"/>
      <c r="C4" s="7"/>
      <c r="D4" s="8"/>
      <c r="I4" s="10"/>
    </row>
    <row r="5" spans="2:9" ht="15" customHeight="1">
      <c r="B5" s="1" t="s">
        <v>298</v>
      </c>
      <c r="C5" s="2" t="s">
        <v>299</v>
      </c>
      <c r="D5" s="2" t="s">
        <v>300</v>
      </c>
      <c r="G5" s="1" t="s">
        <v>274</v>
      </c>
      <c r="H5" s="2" t="s">
        <v>275</v>
      </c>
      <c r="I5" s="2" t="s">
        <v>276</v>
      </c>
    </row>
    <row r="6" spans="2:9" ht="5.25" customHeight="1" hidden="1">
      <c r="B6" s="436" t="s">
        <v>301</v>
      </c>
      <c r="C6" s="445" t="s">
        <v>302</v>
      </c>
      <c r="D6" s="446"/>
      <c r="G6" s="436" t="s">
        <v>301</v>
      </c>
      <c r="H6" s="445" t="s">
        <v>277</v>
      </c>
      <c r="I6" s="446"/>
    </row>
    <row r="7" spans="2:9" ht="12">
      <c r="B7" s="439"/>
      <c r="C7" s="447"/>
      <c r="D7" s="448"/>
      <c r="G7" s="437"/>
      <c r="H7" s="447"/>
      <c r="I7" s="448"/>
    </row>
    <row r="8" spans="2:9" ht="0.75" customHeight="1">
      <c r="B8" s="439"/>
      <c r="C8" s="449"/>
      <c r="D8" s="450"/>
      <c r="G8" s="437"/>
      <c r="H8" s="449"/>
      <c r="I8" s="450"/>
    </row>
    <row r="9" spans="1:9" ht="39.75">
      <c r="A9" s="60" t="s">
        <v>198</v>
      </c>
      <c r="B9" s="439"/>
      <c r="C9" s="12" t="s">
        <v>303</v>
      </c>
      <c r="D9" s="23" t="s">
        <v>254</v>
      </c>
      <c r="G9" s="437"/>
      <c r="H9" s="12" t="s">
        <v>303</v>
      </c>
      <c r="I9" s="23" t="s">
        <v>161</v>
      </c>
    </row>
    <row r="10" spans="1:9" ht="39.75">
      <c r="A10" s="60" t="s">
        <v>212</v>
      </c>
      <c r="B10" s="439"/>
      <c r="C10" s="12" t="s">
        <v>304</v>
      </c>
      <c r="D10" s="22" t="s">
        <v>295</v>
      </c>
      <c r="G10" s="437"/>
      <c r="H10" s="12" t="s">
        <v>304</v>
      </c>
      <c r="I10" s="22" t="s">
        <v>278</v>
      </c>
    </row>
    <row r="11" spans="1:9" ht="30">
      <c r="A11" s="60" t="s">
        <v>213</v>
      </c>
      <c r="B11" s="439"/>
      <c r="C11" s="12" t="s">
        <v>305</v>
      </c>
      <c r="D11" s="22" t="s">
        <v>12</v>
      </c>
      <c r="G11" s="437"/>
      <c r="H11" s="12" t="s">
        <v>305</v>
      </c>
      <c r="I11" s="22" t="s">
        <v>11</v>
      </c>
    </row>
    <row r="12" spans="1:9" ht="63" customHeight="1">
      <c r="A12" s="60" t="s">
        <v>214</v>
      </c>
      <c r="B12" s="439"/>
      <c r="C12" s="12" t="s">
        <v>306</v>
      </c>
      <c r="D12" s="16" t="s">
        <v>14</v>
      </c>
      <c r="G12" s="437"/>
      <c r="H12" s="12" t="s">
        <v>306</v>
      </c>
      <c r="I12" s="16" t="s">
        <v>13</v>
      </c>
    </row>
    <row r="13" spans="1:9" ht="33.75" customHeight="1">
      <c r="A13" s="60" t="s">
        <v>215</v>
      </c>
      <c r="B13" s="439"/>
      <c r="C13" s="12" t="s">
        <v>307</v>
      </c>
      <c r="D13" s="16" t="s">
        <v>16</v>
      </c>
      <c r="G13" s="437"/>
      <c r="H13" s="12" t="s">
        <v>307</v>
      </c>
      <c r="I13" s="16" t="s">
        <v>15</v>
      </c>
    </row>
    <row r="14" spans="1:9" ht="12">
      <c r="A14" s="60" t="s">
        <v>216</v>
      </c>
      <c r="B14" s="439"/>
      <c r="C14" s="12" t="s">
        <v>308</v>
      </c>
      <c r="D14" s="16" t="s">
        <v>309</v>
      </c>
      <c r="G14" s="437"/>
      <c r="H14" s="12" t="s">
        <v>308</v>
      </c>
      <c r="I14" s="16" t="s">
        <v>279</v>
      </c>
    </row>
    <row r="15" spans="1:9" ht="19.5">
      <c r="A15" s="60" t="s">
        <v>217</v>
      </c>
      <c r="B15" s="440"/>
      <c r="C15" s="12" t="s">
        <v>310</v>
      </c>
      <c r="D15" s="16" t="s">
        <v>311</v>
      </c>
      <c r="G15" s="438"/>
      <c r="H15" s="12" t="s">
        <v>310</v>
      </c>
      <c r="I15" s="16" t="s">
        <v>280</v>
      </c>
    </row>
    <row r="16" spans="2:9" ht="51" customHeight="1">
      <c r="B16" s="454" t="s">
        <v>312</v>
      </c>
      <c r="C16" s="433" t="s">
        <v>297</v>
      </c>
      <c r="D16" s="434"/>
      <c r="G16" s="454" t="s">
        <v>312</v>
      </c>
      <c r="H16" s="433" t="s">
        <v>281</v>
      </c>
      <c r="I16" s="434"/>
    </row>
    <row r="17" spans="1:9" ht="12">
      <c r="A17" s="60" t="s">
        <v>218</v>
      </c>
      <c r="B17" s="459"/>
      <c r="C17" s="20" t="s">
        <v>303</v>
      </c>
      <c r="D17" s="21" t="s">
        <v>292</v>
      </c>
      <c r="G17" s="455"/>
      <c r="H17" s="20" t="s">
        <v>303</v>
      </c>
      <c r="I17" s="21" t="s">
        <v>282</v>
      </c>
    </row>
    <row r="18" spans="1:9" ht="30">
      <c r="A18" s="60" t="s">
        <v>219</v>
      </c>
      <c r="B18" s="459"/>
      <c r="C18" s="13" t="s">
        <v>304</v>
      </c>
      <c r="D18" s="18" t="s">
        <v>291</v>
      </c>
      <c r="G18" s="455"/>
      <c r="H18" s="13" t="s">
        <v>304</v>
      </c>
      <c r="I18" s="18" t="s">
        <v>255</v>
      </c>
    </row>
    <row r="19" spans="1:15" ht="40.5" customHeight="1">
      <c r="A19" s="60" t="s">
        <v>220</v>
      </c>
      <c r="B19" s="460"/>
      <c r="C19" s="13" t="s">
        <v>305</v>
      </c>
      <c r="D19" s="18" t="s">
        <v>313</v>
      </c>
      <c r="G19" s="456"/>
      <c r="H19" s="13" t="s">
        <v>305</v>
      </c>
      <c r="I19" s="18" t="s">
        <v>256</v>
      </c>
      <c r="O19" s="129"/>
    </row>
    <row r="20" spans="2:9" ht="57.75" customHeight="1">
      <c r="B20" s="436" t="s">
        <v>314</v>
      </c>
      <c r="C20" s="451" t="s">
        <v>268</v>
      </c>
      <c r="D20" s="452"/>
      <c r="G20" s="436" t="s">
        <v>314</v>
      </c>
      <c r="H20" s="451" t="s">
        <v>257</v>
      </c>
      <c r="I20" s="452"/>
    </row>
    <row r="21" spans="1:9" ht="39.75">
      <c r="A21" s="60" t="s">
        <v>221</v>
      </c>
      <c r="B21" s="443"/>
      <c r="C21" s="12" t="s">
        <v>303</v>
      </c>
      <c r="D21" s="17" t="s">
        <v>315</v>
      </c>
      <c r="G21" s="464"/>
      <c r="H21" s="12" t="s">
        <v>303</v>
      </c>
      <c r="I21" s="17" t="s">
        <v>258</v>
      </c>
    </row>
    <row r="22" spans="1:9" ht="19.5">
      <c r="A22" s="60" t="s">
        <v>222</v>
      </c>
      <c r="B22" s="443"/>
      <c r="C22" s="12" t="s">
        <v>304</v>
      </c>
      <c r="D22" s="17" t="s">
        <v>316</v>
      </c>
      <c r="G22" s="464"/>
      <c r="H22" s="12" t="s">
        <v>304</v>
      </c>
      <c r="I22" s="17" t="s">
        <v>259</v>
      </c>
    </row>
    <row r="23" spans="1:9" ht="12">
      <c r="A23" s="60" t="s">
        <v>223</v>
      </c>
      <c r="B23" s="444"/>
      <c r="C23" s="12" t="s">
        <v>305</v>
      </c>
      <c r="D23" s="17" t="s">
        <v>317</v>
      </c>
      <c r="G23" s="465"/>
      <c r="H23" s="12" t="s">
        <v>305</v>
      </c>
      <c r="I23" s="17" t="s">
        <v>260</v>
      </c>
    </row>
    <row r="24" spans="1:9" s="30" customFormat="1" ht="12">
      <c r="A24" s="112"/>
      <c r="B24" s="113"/>
      <c r="C24" s="114"/>
      <c r="D24" s="115"/>
      <c r="G24" s="116"/>
      <c r="H24" s="114"/>
      <c r="I24" s="115"/>
    </row>
    <row r="25" spans="1:9" s="3" customFormat="1" ht="22.5">
      <c r="A25" s="61"/>
      <c r="B25" s="453" t="s">
        <v>294</v>
      </c>
      <c r="C25" s="453"/>
      <c r="D25" s="453"/>
      <c r="G25" s="453" t="s">
        <v>272</v>
      </c>
      <c r="H25" s="453"/>
      <c r="I25" s="453"/>
    </row>
    <row r="26" spans="1:9" s="7" customFormat="1" ht="12">
      <c r="A26" s="110"/>
      <c r="B26" s="442" t="s">
        <v>133</v>
      </c>
      <c r="C26" s="442"/>
      <c r="D26" s="442"/>
      <c r="G26" s="442" t="s">
        <v>134</v>
      </c>
      <c r="H26" s="442"/>
      <c r="I26" s="442"/>
    </row>
    <row r="27" spans="1:9" s="3" customFormat="1" ht="12">
      <c r="A27" s="61"/>
      <c r="B27" s="441" t="s">
        <v>271</v>
      </c>
      <c r="C27" s="441"/>
      <c r="D27" s="441"/>
      <c r="G27" s="9"/>
      <c r="H27" s="9"/>
      <c r="I27" s="10" t="s">
        <v>273</v>
      </c>
    </row>
    <row r="28" spans="1:9" s="3" customFormat="1" ht="12">
      <c r="A28" s="61"/>
      <c r="B28" s="4"/>
      <c r="C28" s="5"/>
      <c r="D28" s="6"/>
      <c r="G28" s="9"/>
      <c r="H28" s="9"/>
      <c r="I28" s="10"/>
    </row>
    <row r="29" spans="2:9" ht="15" customHeight="1">
      <c r="B29" s="1" t="s">
        <v>298</v>
      </c>
      <c r="C29" s="2" t="s">
        <v>299</v>
      </c>
      <c r="D29" s="2" t="s">
        <v>300</v>
      </c>
      <c r="G29" s="1" t="s">
        <v>274</v>
      </c>
      <c r="H29" s="2" t="s">
        <v>275</v>
      </c>
      <c r="I29" s="2" t="s">
        <v>276</v>
      </c>
    </row>
    <row r="30" spans="2:9" ht="12">
      <c r="B30" s="454" t="s">
        <v>318</v>
      </c>
      <c r="C30" s="433" t="s">
        <v>319</v>
      </c>
      <c r="D30" s="434"/>
      <c r="G30" s="454" t="s">
        <v>318</v>
      </c>
      <c r="H30" s="433" t="s">
        <v>261</v>
      </c>
      <c r="I30" s="434"/>
    </row>
    <row r="31" spans="1:9" ht="12">
      <c r="A31" s="60" t="s">
        <v>224</v>
      </c>
      <c r="B31" s="459"/>
      <c r="C31" s="13" t="s">
        <v>303</v>
      </c>
      <c r="D31" s="18" t="s">
        <v>320</v>
      </c>
      <c r="G31" s="455"/>
      <c r="H31" s="13" t="s">
        <v>303</v>
      </c>
      <c r="I31" s="18" t="s">
        <v>262</v>
      </c>
    </row>
    <row r="32" spans="1:9" ht="10.5" customHeight="1">
      <c r="A32" s="60" t="s">
        <v>225</v>
      </c>
      <c r="B32" s="459"/>
      <c r="C32" s="20" t="s">
        <v>304</v>
      </c>
      <c r="D32" s="59" t="s">
        <v>293</v>
      </c>
      <c r="G32" s="455"/>
      <c r="H32" s="20" t="s">
        <v>304</v>
      </c>
      <c r="I32" s="59" t="s">
        <v>263</v>
      </c>
    </row>
    <row r="33" spans="1:9" ht="19.5">
      <c r="A33" s="60" t="s">
        <v>226</v>
      </c>
      <c r="B33" s="460"/>
      <c r="C33" s="13" t="s">
        <v>305</v>
      </c>
      <c r="D33" s="18" t="s">
        <v>296</v>
      </c>
      <c r="G33" s="456"/>
      <c r="H33" s="13" t="s">
        <v>305</v>
      </c>
      <c r="I33" s="18" t="s">
        <v>264</v>
      </c>
    </row>
    <row r="34" spans="1:9" s="3" customFormat="1" ht="12">
      <c r="A34" s="191">
        <v>5</v>
      </c>
      <c r="B34" s="192" t="s">
        <v>321</v>
      </c>
      <c r="C34" s="445" t="s">
        <v>322</v>
      </c>
      <c r="D34" s="446"/>
      <c r="G34" s="192" t="s">
        <v>321</v>
      </c>
      <c r="H34" s="445" t="s">
        <v>265</v>
      </c>
      <c r="I34" s="446"/>
    </row>
    <row r="35" spans="1:9" s="3" customFormat="1" ht="12">
      <c r="A35" s="61"/>
      <c r="B35" s="461" t="s">
        <v>323</v>
      </c>
      <c r="C35" s="457" t="s">
        <v>324</v>
      </c>
      <c r="D35" s="458"/>
      <c r="G35" s="461" t="s">
        <v>323</v>
      </c>
      <c r="H35" s="457" t="s">
        <v>266</v>
      </c>
      <c r="I35" s="458"/>
    </row>
    <row r="36" spans="1:9" s="3" customFormat="1" ht="19.5">
      <c r="A36" s="193" t="s">
        <v>227</v>
      </c>
      <c r="B36" s="468"/>
      <c r="C36" s="194" t="s">
        <v>303</v>
      </c>
      <c r="D36" s="195" t="s">
        <v>269</v>
      </c>
      <c r="G36" s="462"/>
      <c r="H36" s="194" t="s">
        <v>303</v>
      </c>
      <c r="I36" s="195" t="s">
        <v>267</v>
      </c>
    </row>
    <row r="37" spans="1:9" s="3" customFormat="1" ht="30">
      <c r="A37" s="193" t="s">
        <v>228</v>
      </c>
      <c r="B37" s="469"/>
      <c r="C37" s="196" t="s">
        <v>304</v>
      </c>
      <c r="D37" s="19" t="s">
        <v>270</v>
      </c>
      <c r="G37" s="463"/>
      <c r="H37" s="196" t="s">
        <v>304</v>
      </c>
      <c r="I37" s="19" t="s">
        <v>244</v>
      </c>
    </row>
    <row r="38" spans="2:9" ht="67.5" customHeight="1">
      <c r="B38" s="470" t="s">
        <v>325</v>
      </c>
      <c r="C38" s="466" t="s">
        <v>326</v>
      </c>
      <c r="D38" s="467"/>
      <c r="G38" s="470" t="s">
        <v>325</v>
      </c>
      <c r="H38" s="466" t="s">
        <v>245</v>
      </c>
      <c r="I38" s="467"/>
    </row>
    <row r="39" spans="1:9" ht="19.5">
      <c r="A39" s="60" t="s">
        <v>229</v>
      </c>
      <c r="B39" s="443"/>
      <c r="C39" s="12" t="s">
        <v>303</v>
      </c>
      <c r="D39" s="16" t="s">
        <v>327</v>
      </c>
      <c r="G39" s="464"/>
      <c r="H39" s="12" t="s">
        <v>303</v>
      </c>
      <c r="I39" s="16" t="s">
        <v>246</v>
      </c>
    </row>
    <row r="40" spans="1:9" ht="19.5">
      <c r="A40" s="60" t="s">
        <v>230</v>
      </c>
      <c r="B40" s="443"/>
      <c r="C40" s="12" t="s">
        <v>304</v>
      </c>
      <c r="D40" s="16" t="s">
        <v>328</v>
      </c>
      <c r="G40" s="464"/>
      <c r="H40" s="12" t="s">
        <v>304</v>
      </c>
      <c r="I40" s="16" t="s">
        <v>247</v>
      </c>
    </row>
    <row r="41" spans="1:9" ht="12">
      <c r="A41" s="60" t="s">
        <v>231</v>
      </c>
      <c r="B41" s="444"/>
      <c r="C41" s="12" t="s">
        <v>305</v>
      </c>
      <c r="D41" s="16" t="s">
        <v>283</v>
      </c>
      <c r="G41" s="465"/>
      <c r="H41" s="12" t="s">
        <v>305</v>
      </c>
      <c r="I41" s="16" t="s">
        <v>248</v>
      </c>
    </row>
    <row r="42" spans="1:9" ht="12">
      <c r="A42" s="62">
        <v>8</v>
      </c>
      <c r="B42" s="14" t="s">
        <v>284</v>
      </c>
      <c r="C42" s="433" t="s">
        <v>285</v>
      </c>
      <c r="D42" s="434"/>
      <c r="G42" s="14" t="s">
        <v>284</v>
      </c>
      <c r="H42" s="433" t="s">
        <v>249</v>
      </c>
      <c r="I42" s="434"/>
    </row>
    <row r="43" spans="2:9" ht="12">
      <c r="B43" s="436" t="s">
        <v>286</v>
      </c>
      <c r="C43" s="471" t="s">
        <v>287</v>
      </c>
      <c r="D43" s="472"/>
      <c r="G43" s="436" t="s">
        <v>286</v>
      </c>
      <c r="H43" s="471" t="s">
        <v>250</v>
      </c>
      <c r="I43" s="472"/>
    </row>
    <row r="44" spans="1:9" ht="19.5">
      <c r="A44" s="60" t="s">
        <v>232</v>
      </c>
      <c r="B44" s="443"/>
      <c r="C44" s="12" t="s">
        <v>303</v>
      </c>
      <c r="D44" s="11" t="s">
        <v>288</v>
      </c>
      <c r="G44" s="464"/>
      <c r="H44" s="12" t="s">
        <v>303</v>
      </c>
      <c r="I44" s="11" t="s">
        <v>251</v>
      </c>
    </row>
    <row r="45" spans="1:9" ht="19.5">
      <c r="A45" s="60" t="s">
        <v>233</v>
      </c>
      <c r="B45" s="443"/>
      <c r="C45" s="12" t="s">
        <v>304</v>
      </c>
      <c r="D45" s="15" t="s">
        <v>289</v>
      </c>
      <c r="G45" s="464"/>
      <c r="H45" s="12" t="s">
        <v>304</v>
      </c>
      <c r="I45" s="15" t="s">
        <v>252</v>
      </c>
    </row>
    <row r="46" spans="1:9" ht="12">
      <c r="A46" s="60" t="s">
        <v>234</v>
      </c>
      <c r="B46" s="444"/>
      <c r="C46" s="12" t="s">
        <v>305</v>
      </c>
      <c r="D46" s="11" t="s">
        <v>290</v>
      </c>
      <c r="G46" s="465"/>
      <c r="H46" s="12" t="s">
        <v>305</v>
      </c>
      <c r="I46" s="11" t="s">
        <v>253</v>
      </c>
    </row>
    <row r="48" ht="12.75" customHeight="1"/>
    <row r="53" ht="11.25" customHeight="1"/>
  </sheetData>
  <sheetProtection password="BD42" sheet="1"/>
  <mergeCells count="42">
    <mergeCell ref="C42:D42"/>
    <mergeCell ref="G38:G41"/>
    <mergeCell ref="C16:D16"/>
    <mergeCell ref="B16:B19"/>
    <mergeCell ref="H38:I38"/>
    <mergeCell ref="H43:I43"/>
    <mergeCell ref="B43:B46"/>
    <mergeCell ref="B38:B41"/>
    <mergeCell ref="C43:D43"/>
    <mergeCell ref="H42:I42"/>
    <mergeCell ref="G43:G46"/>
    <mergeCell ref="C38:D38"/>
    <mergeCell ref="C34:D34"/>
    <mergeCell ref="H30:I30"/>
    <mergeCell ref="H16:I16"/>
    <mergeCell ref="G20:G23"/>
    <mergeCell ref="B27:D27"/>
    <mergeCell ref="B35:B37"/>
    <mergeCell ref="H34:I34"/>
    <mergeCell ref="B25:D25"/>
    <mergeCell ref="C35:D35"/>
    <mergeCell ref="B30:B33"/>
    <mergeCell ref="G16:G19"/>
    <mergeCell ref="H35:I35"/>
    <mergeCell ref="G35:G37"/>
    <mergeCell ref="B26:D26"/>
    <mergeCell ref="C20:D20"/>
    <mergeCell ref="H20:I20"/>
    <mergeCell ref="G25:I25"/>
    <mergeCell ref="G30:G33"/>
    <mergeCell ref="G2:I2"/>
    <mergeCell ref="H6:I8"/>
    <mergeCell ref="C30:D30"/>
    <mergeCell ref="G1:I1"/>
    <mergeCell ref="G6:G15"/>
    <mergeCell ref="B1:D1"/>
    <mergeCell ref="B6:B15"/>
    <mergeCell ref="B3:D3"/>
    <mergeCell ref="G26:I26"/>
    <mergeCell ref="B20:B23"/>
    <mergeCell ref="C6:D8"/>
    <mergeCell ref="B2:D2"/>
  </mergeCells>
  <printOptions horizontalCentered="1"/>
  <pageMargins left="0.7874015748031497" right="0.7874015748031497" top="1.3779527559055118" bottom="0.984251968503937" header="0.5118110236220472" footer="0.5118110236220472"/>
  <pageSetup fitToHeight="0" horizontalDpi="600" verticalDpi="600" orientation="portrait" paperSize="9"/>
  <headerFooter alignWithMargins="0">
    <oddHeader>&amp;LCalcolo dell' onorario per prestazioni di progettazione architettonica nell' edilizia privata
Honoarberechnung für architektonische Planungsleistungen im privaten Hochbau</oddHeader>
    <oddFooter>&amp;LOrdine degli Architetti, Pianificatori, Paesaggisti, Conservatori della Provincia di Bolzano
Kammer der Architekten, Raumplaner, Landschaftsplaner, Denkmalpfleger der Provinz Bozen</oddFooter>
  </headerFooter>
  <colBreaks count="2" manualBreakCount="2">
    <brk id="1" max="65535" man="1"/>
    <brk id="6" max="48" man="1"/>
  </colBreaks>
</worksheet>
</file>

<file path=xl/worksheets/sheet3.xml><?xml version="1.0" encoding="utf-8"?>
<worksheet xmlns="http://schemas.openxmlformats.org/spreadsheetml/2006/main" xmlns:r="http://schemas.openxmlformats.org/officeDocument/2006/relationships">
  <dimension ref="B3:AJ53"/>
  <sheetViews>
    <sheetView showGridLines="0" zoomScalePageLayoutView="0" workbookViewId="0" topLeftCell="A1">
      <selection activeCell="G19" sqref="G19"/>
    </sheetView>
  </sheetViews>
  <sheetFormatPr defaultColWidth="11.421875" defaultRowHeight="12.75"/>
  <cols>
    <col min="1" max="1" width="0.85546875" style="0" customWidth="1"/>
    <col min="2" max="3" width="10.140625" style="0" hidden="1" customWidth="1"/>
    <col min="4" max="4" width="14.421875" style="0" customWidth="1"/>
    <col min="5" max="10" width="12.28125" style="0" bestFit="1" customWidth="1"/>
    <col min="11" max="11" width="12.28125" style="0" customWidth="1"/>
    <col min="12" max="22" width="10.140625" style="0" hidden="1" customWidth="1"/>
  </cols>
  <sheetData>
    <row r="1" ht="4.5" customHeight="1"/>
    <row r="2" ht="4.5" customHeight="1"/>
    <row r="3" spans="2:14" ht="26.25" customHeight="1">
      <c r="B3" s="158" t="s">
        <v>66</v>
      </c>
      <c r="C3" s="156"/>
      <c r="D3" s="476" t="s">
        <v>46</v>
      </c>
      <c r="E3" s="476"/>
      <c r="F3" s="476"/>
      <c r="G3" s="476"/>
      <c r="H3" s="476"/>
      <c r="I3" s="476"/>
      <c r="J3" s="476"/>
      <c r="K3" s="476"/>
      <c r="L3" s="156"/>
      <c r="M3" s="156"/>
      <c r="N3" s="156"/>
    </row>
    <row r="4" spans="2:14" ht="5.25" customHeight="1">
      <c r="B4" s="158"/>
      <c r="C4" s="156"/>
      <c r="D4" s="156"/>
      <c r="E4" s="156"/>
      <c r="F4" s="156"/>
      <c r="G4" s="156"/>
      <c r="H4" s="156"/>
      <c r="I4" s="156"/>
      <c r="J4" s="156"/>
      <c r="K4" s="156"/>
      <c r="L4" s="156"/>
      <c r="M4" s="156"/>
      <c r="N4" s="156"/>
    </row>
    <row r="5" spans="2:14" ht="5.25" customHeight="1">
      <c r="B5" s="65"/>
      <c r="C5" s="66"/>
      <c r="D5" s="9"/>
      <c r="E5" s="9"/>
      <c r="F5" s="9"/>
      <c r="G5" s="9"/>
      <c r="H5" s="9"/>
      <c r="I5" s="9"/>
      <c r="J5" s="9"/>
      <c r="K5" s="9"/>
      <c r="L5" s="9"/>
      <c r="M5" s="9"/>
      <c r="N5" s="9"/>
    </row>
    <row r="6" spans="2:14" ht="12">
      <c r="B6" s="154"/>
      <c r="D6" s="67" t="s">
        <v>67</v>
      </c>
      <c r="E6" s="154"/>
      <c r="F6" s="154"/>
      <c r="G6" s="154"/>
      <c r="I6" s="154"/>
      <c r="J6" s="154"/>
      <c r="K6" s="154"/>
      <c r="L6" s="154"/>
      <c r="M6" s="154"/>
      <c r="N6" s="154"/>
    </row>
    <row r="7" spans="2:14" ht="12">
      <c r="B7" s="154"/>
      <c r="D7" s="67" t="s">
        <v>68</v>
      </c>
      <c r="E7" s="154"/>
      <c r="F7" s="154"/>
      <c r="G7" s="154"/>
      <c r="H7" s="67"/>
      <c r="I7" s="154"/>
      <c r="J7" s="154"/>
      <c r="K7" s="154"/>
      <c r="L7" s="154"/>
      <c r="M7" s="154"/>
      <c r="N7" s="154"/>
    </row>
    <row r="8" spans="2:14" ht="4.5" customHeight="1">
      <c r="B8" s="154"/>
      <c r="C8" s="67"/>
      <c r="D8" s="67"/>
      <c r="E8" s="154"/>
      <c r="F8" s="154"/>
      <c r="G8" s="154"/>
      <c r="H8" s="67"/>
      <c r="I8" s="154"/>
      <c r="J8" s="154"/>
      <c r="K8" s="154"/>
      <c r="L8" s="154"/>
      <c r="M8" s="154"/>
      <c r="N8" s="154"/>
    </row>
    <row r="9" ht="4.5" customHeight="1" thickBot="1"/>
    <row r="10" spans="2:17" ht="15.75" customHeight="1" thickBot="1">
      <c r="B10" s="133"/>
      <c r="C10" s="133"/>
      <c r="D10" s="133"/>
      <c r="E10" s="188" t="s">
        <v>160</v>
      </c>
      <c r="F10" s="186"/>
      <c r="G10" s="186"/>
      <c r="H10" s="186"/>
      <c r="I10" s="186"/>
      <c r="J10" s="186"/>
      <c r="K10" s="187"/>
      <c r="L10" s="186"/>
      <c r="M10" s="186"/>
      <c r="N10" s="186"/>
      <c r="O10" s="186"/>
      <c r="P10" s="186"/>
      <c r="Q10" s="187"/>
    </row>
    <row r="11" spans="2:17" ht="27.75" customHeight="1" thickBot="1">
      <c r="B11" s="134" t="s">
        <v>22</v>
      </c>
      <c r="C11" s="134"/>
      <c r="D11" s="134" t="s">
        <v>22</v>
      </c>
      <c r="E11" s="473" t="s">
        <v>23</v>
      </c>
      <c r="F11" s="474"/>
      <c r="G11" s="474"/>
      <c r="H11" s="474"/>
      <c r="I11" s="474"/>
      <c r="J11" s="474"/>
      <c r="K11" s="475"/>
      <c r="L11" s="473" t="s">
        <v>24</v>
      </c>
      <c r="M11" s="474"/>
      <c r="N11" s="475"/>
      <c r="O11" s="473" t="s">
        <v>25</v>
      </c>
      <c r="P11" s="474"/>
      <c r="Q11" s="475"/>
    </row>
    <row r="12" spans="2:17" ht="12.75" thickBot="1">
      <c r="B12" s="135" t="s">
        <v>26</v>
      </c>
      <c r="C12" s="135"/>
      <c r="D12" s="135" t="s">
        <v>41</v>
      </c>
      <c r="E12" s="132" t="s">
        <v>27</v>
      </c>
      <c r="F12" s="155" t="s">
        <v>28</v>
      </c>
      <c r="G12" s="155" t="s">
        <v>29</v>
      </c>
      <c r="H12" s="155" t="s">
        <v>30</v>
      </c>
      <c r="I12" s="155" t="s">
        <v>31</v>
      </c>
      <c r="J12" s="155" t="s">
        <v>32</v>
      </c>
      <c r="K12" s="155" t="s">
        <v>33</v>
      </c>
      <c r="L12" s="132" t="s">
        <v>34</v>
      </c>
      <c r="M12" s="132" t="s">
        <v>35</v>
      </c>
      <c r="N12" s="132" t="s">
        <v>36</v>
      </c>
      <c r="O12" s="132" t="s">
        <v>37</v>
      </c>
      <c r="P12" s="132" t="s">
        <v>38</v>
      </c>
      <c r="Q12" s="132" t="s">
        <v>39</v>
      </c>
    </row>
    <row r="13" spans="2:21" ht="12">
      <c r="B13" s="136">
        <v>250000</v>
      </c>
      <c r="C13" s="136"/>
      <c r="D13" s="140">
        <v>129.71</v>
      </c>
      <c r="E13" s="341">
        <v>21.4626</v>
      </c>
      <c r="F13" s="341">
        <v>26.3683</v>
      </c>
      <c r="G13" s="341">
        <v>30.9674</v>
      </c>
      <c r="H13" s="341">
        <v>35.5666</v>
      </c>
      <c r="I13" s="341">
        <v>67.4538</v>
      </c>
      <c r="J13" s="341">
        <v>24.5287</v>
      </c>
      <c r="K13" s="341">
        <v>33.4203</v>
      </c>
      <c r="L13" s="137">
        <v>383260</v>
      </c>
      <c r="M13" s="137">
        <v>536565</v>
      </c>
      <c r="N13" s="137">
        <v>689869</v>
      </c>
      <c r="O13" s="137">
        <v>536565</v>
      </c>
      <c r="P13" s="137">
        <v>574891</v>
      </c>
      <c r="Q13" s="137">
        <v>766521</v>
      </c>
      <c r="S13" s="140">
        <v>129.71</v>
      </c>
      <c r="U13">
        <v>13</v>
      </c>
    </row>
    <row r="14" spans="2:21" ht="12">
      <c r="B14" s="136">
        <v>500000</v>
      </c>
      <c r="C14" s="136"/>
      <c r="D14" s="140">
        <v>258.23</v>
      </c>
      <c r="E14" s="341">
        <v>19.9295</v>
      </c>
      <c r="F14" s="341">
        <v>24.9886</v>
      </c>
      <c r="G14" s="341">
        <v>29.5877</v>
      </c>
      <c r="H14" s="341">
        <v>33.8802</v>
      </c>
      <c r="I14" s="341">
        <v>58.2556</v>
      </c>
      <c r="J14" s="341">
        <v>22.9956</v>
      </c>
      <c r="K14" s="341">
        <v>32.1939</v>
      </c>
      <c r="L14" s="137">
        <v>306608</v>
      </c>
      <c r="M14" s="137">
        <v>429252</v>
      </c>
      <c r="N14" s="137">
        <v>551895</v>
      </c>
      <c r="O14" s="137">
        <v>429252</v>
      </c>
      <c r="P14" s="137">
        <v>459913</v>
      </c>
      <c r="Q14" s="137">
        <v>613217</v>
      </c>
      <c r="S14" s="140">
        <v>258.23</v>
      </c>
      <c r="U14">
        <v>14</v>
      </c>
    </row>
    <row r="15" spans="2:21" ht="12">
      <c r="B15" s="136">
        <v>1000000</v>
      </c>
      <c r="C15" s="136"/>
      <c r="D15" s="140">
        <v>516.46</v>
      </c>
      <c r="E15" s="341">
        <v>18.3965</v>
      </c>
      <c r="F15" s="341">
        <v>22.689</v>
      </c>
      <c r="G15" s="341">
        <v>27.4415</v>
      </c>
      <c r="H15" s="341">
        <v>31.734</v>
      </c>
      <c r="I15" s="341">
        <v>52.1234</v>
      </c>
      <c r="J15" s="341">
        <v>22.0758</v>
      </c>
      <c r="K15" s="341">
        <v>29.741</v>
      </c>
      <c r="L15" s="137">
        <v>263683</v>
      </c>
      <c r="M15" s="137">
        <v>367930</v>
      </c>
      <c r="N15" s="137">
        <v>490573</v>
      </c>
      <c r="O15" s="137">
        <v>367930</v>
      </c>
      <c r="P15" s="137">
        <v>392459</v>
      </c>
      <c r="Q15" s="137">
        <v>521234</v>
      </c>
      <c r="S15" s="140">
        <v>516.46</v>
      </c>
      <c r="U15">
        <v>15</v>
      </c>
    </row>
    <row r="16" spans="2:21" ht="12">
      <c r="B16" s="136">
        <v>2500000</v>
      </c>
      <c r="C16" s="136"/>
      <c r="D16" s="140">
        <v>1291.14</v>
      </c>
      <c r="E16" s="341">
        <v>15.3304</v>
      </c>
      <c r="F16" s="341">
        <v>18.8564</v>
      </c>
      <c r="G16" s="341">
        <v>23.6088</v>
      </c>
      <c r="H16" s="341">
        <v>27.5948</v>
      </c>
      <c r="I16" s="341">
        <v>44.4582</v>
      </c>
      <c r="J16" s="341">
        <v>19.9295</v>
      </c>
      <c r="K16" s="341">
        <v>25.4485</v>
      </c>
      <c r="L16" s="137">
        <v>199295</v>
      </c>
      <c r="M16" s="137">
        <v>279014</v>
      </c>
      <c r="N16" s="137">
        <v>367930</v>
      </c>
      <c r="O16" s="137">
        <v>279014</v>
      </c>
      <c r="P16" s="137">
        <v>298943</v>
      </c>
      <c r="Q16" s="137">
        <v>407789</v>
      </c>
      <c r="S16" s="140">
        <v>1291.14</v>
      </c>
      <c r="U16">
        <v>16</v>
      </c>
    </row>
    <row r="17" spans="2:21" ht="12">
      <c r="B17" s="136">
        <v>5000000</v>
      </c>
      <c r="C17" s="136"/>
      <c r="D17" s="140">
        <v>2582.28</v>
      </c>
      <c r="E17" s="341">
        <v>13.1842</v>
      </c>
      <c r="F17" s="341">
        <v>15.3304</v>
      </c>
      <c r="G17" s="341">
        <v>19.9295</v>
      </c>
      <c r="H17" s="341">
        <v>24.5287</v>
      </c>
      <c r="I17" s="341">
        <v>39.8591</v>
      </c>
      <c r="J17" s="341">
        <v>17.7833</v>
      </c>
      <c r="K17" s="341">
        <v>21.4626</v>
      </c>
      <c r="L17" s="137">
        <v>153304</v>
      </c>
      <c r="M17" s="137">
        <v>220758</v>
      </c>
      <c r="N17" s="137">
        <v>294344</v>
      </c>
      <c r="O17" s="137">
        <v>214626</v>
      </c>
      <c r="P17" s="137">
        <v>229956</v>
      </c>
      <c r="Q17" s="137">
        <v>318873</v>
      </c>
      <c r="S17" s="140">
        <v>2582.28</v>
      </c>
      <c r="U17">
        <v>17</v>
      </c>
    </row>
    <row r="18" spans="2:21" ht="12">
      <c r="B18" s="136">
        <v>10000000</v>
      </c>
      <c r="C18" s="136"/>
      <c r="D18" s="140">
        <v>5164.57</v>
      </c>
      <c r="E18" s="341">
        <v>11.0379</v>
      </c>
      <c r="F18" s="341">
        <v>13.1842</v>
      </c>
      <c r="G18" s="341">
        <v>17.1701</v>
      </c>
      <c r="H18" s="341">
        <v>22.0758</v>
      </c>
      <c r="I18" s="341">
        <v>35.26</v>
      </c>
      <c r="J18" s="341">
        <v>15.637</v>
      </c>
      <c r="K18" s="341">
        <v>18.3965</v>
      </c>
      <c r="L18" s="137">
        <v>122643</v>
      </c>
      <c r="M18" s="137">
        <v>171701</v>
      </c>
      <c r="N18" s="137">
        <v>226890</v>
      </c>
      <c r="O18" s="137">
        <v>171701</v>
      </c>
      <c r="P18" s="137">
        <v>183965</v>
      </c>
      <c r="Q18" s="137">
        <v>245287</v>
      </c>
      <c r="S18" s="140">
        <v>5164.57</v>
      </c>
      <c r="U18">
        <v>18</v>
      </c>
    </row>
    <row r="19" spans="2:21" ht="12">
      <c r="B19" s="136">
        <v>15000000</v>
      </c>
      <c r="C19" s="136"/>
      <c r="D19" s="140">
        <v>7746.85</v>
      </c>
      <c r="E19" s="341">
        <v>10.7313</v>
      </c>
      <c r="F19" s="341">
        <v>13.0309</v>
      </c>
      <c r="G19" s="341">
        <v>16.8635</v>
      </c>
      <c r="H19" s="341">
        <v>21.4626</v>
      </c>
      <c r="I19" s="341">
        <v>32.1939</v>
      </c>
      <c r="J19" s="341">
        <v>14.5639</v>
      </c>
      <c r="K19" s="341">
        <v>16.8635</v>
      </c>
      <c r="L19" s="137">
        <v>114978</v>
      </c>
      <c r="M19" s="137">
        <v>160969</v>
      </c>
      <c r="N19" s="137">
        <v>206961</v>
      </c>
      <c r="O19" s="137">
        <v>160969</v>
      </c>
      <c r="P19" s="137">
        <v>173234</v>
      </c>
      <c r="Q19" s="137">
        <v>233022</v>
      </c>
      <c r="S19" s="140">
        <v>7746.85</v>
      </c>
      <c r="U19">
        <v>19</v>
      </c>
    </row>
    <row r="20" spans="2:21" ht="12">
      <c r="B20" s="136">
        <v>20000000</v>
      </c>
      <c r="C20" s="136"/>
      <c r="D20" s="140">
        <v>10329.14</v>
      </c>
      <c r="E20" s="341">
        <v>9.9648</v>
      </c>
      <c r="F20" s="341">
        <v>12.7242</v>
      </c>
      <c r="G20" s="341">
        <v>16.0969</v>
      </c>
      <c r="H20" s="341">
        <v>20.6961</v>
      </c>
      <c r="I20" s="341">
        <v>30.6608</v>
      </c>
      <c r="J20" s="341">
        <v>13.7974</v>
      </c>
      <c r="K20" s="341">
        <v>16.0969</v>
      </c>
      <c r="L20" s="137">
        <v>107313</v>
      </c>
      <c r="M20" s="137">
        <v>150238</v>
      </c>
      <c r="N20" s="137">
        <v>193163</v>
      </c>
      <c r="O20" s="137">
        <v>150238</v>
      </c>
      <c r="P20" s="137">
        <v>160969</v>
      </c>
      <c r="Q20" s="137">
        <v>214626</v>
      </c>
      <c r="S20" s="140">
        <v>10329.14</v>
      </c>
      <c r="U20">
        <v>20</v>
      </c>
    </row>
    <row r="21" spans="2:21" ht="12">
      <c r="B21" s="136">
        <v>30000000</v>
      </c>
      <c r="C21" s="136"/>
      <c r="D21" s="140">
        <v>15493.71</v>
      </c>
      <c r="E21" s="341">
        <v>9.6582</v>
      </c>
      <c r="F21" s="341">
        <v>12.2643</v>
      </c>
      <c r="G21" s="341">
        <v>15.3304</v>
      </c>
      <c r="H21" s="341">
        <v>19.3163</v>
      </c>
      <c r="I21" s="341">
        <v>27.5948</v>
      </c>
      <c r="J21" s="341">
        <v>13.0309</v>
      </c>
      <c r="K21" s="341">
        <v>15.3304</v>
      </c>
      <c r="L21" s="137">
        <v>99648</v>
      </c>
      <c r="M21" s="137">
        <v>139507</v>
      </c>
      <c r="N21" s="137">
        <v>179366</v>
      </c>
      <c r="O21" s="137">
        <v>139507</v>
      </c>
      <c r="P21" s="137">
        <v>150238</v>
      </c>
      <c r="Q21" s="137">
        <v>199295</v>
      </c>
      <c r="S21" s="140">
        <v>15493.71</v>
      </c>
      <c r="U21">
        <v>21</v>
      </c>
    </row>
    <row r="22" spans="2:21" ht="12">
      <c r="B22" s="136">
        <v>40000000</v>
      </c>
      <c r="C22" s="136"/>
      <c r="D22" s="140">
        <v>20658.28</v>
      </c>
      <c r="E22" s="341">
        <v>9.1983</v>
      </c>
      <c r="F22" s="341">
        <v>11.4978</v>
      </c>
      <c r="G22" s="341">
        <v>14.5639</v>
      </c>
      <c r="H22" s="341">
        <v>19.0097</v>
      </c>
      <c r="I22" s="341">
        <v>26.0617</v>
      </c>
      <c r="J22" s="341">
        <v>12.2643</v>
      </c>
      <c r="K22" s="341">
        <v>14.5639</v>
      </c>
      <c r="L22" s="137">
        <v>91983</v>
      </c>
      <c r="M22" s="137">
        <v>128776</v>
      </c>
      <c r="N22" s="137">
        <v>165569</v>
      </c>
      <c r="O22" s="137">
        <v>128776</v>
      </c>
      <c r="P22" s="137">
        <v>137974</v>
      </c>
      <c r="Q22" s="137">
        <v>183965</v>
      </c>
      <c r="S22" s="140">
        <v>20658.28</v>
      </c>
      <c r="U22">
        <v>22</v>
      </c>
    </row>
    <row r="23" spans="2:21" ht="12">
      <c r="B23" s="136">
        <v>50000000</v>
      </c>
      <c r="C23" s="136"/>
      <c r="D23" s="140">
        <v>25822.84</v>
      </c>
      <c r="E23" s="341">
        <v>8.8916</v>
      </c>
      <c r="F23" s="341">
        <v>10.7313</v>
      </c>
      <c r="G23" s="341">
        <v>13.7974</v>
      </c>
      <c r="H23" s="341">
        <v>18.3965</v>
      </c>
      <c r="I23" s="341">
        <v>24.5287</v>
      </c>
      <c r="J23" s="341">
        <v>11.4978</v>
      </c>
      <c r="K23" s="341">
        <v>13.7974</v>
      </c>
      <c r="L23" s="137">
        <v>87383</v>
      </c>
      <c r="M23" s="137">
        <v>122643</v>
      </c>
      <c r="N23" s="137">
        <v>157903</v>
      </c>
      <c r="O23" s="137">
        <v>122643</v>
      </c>
      <c r="P23" s="137">
        <v>131842</v>
      </c>
      <c r="Q23" s="137">
        <v>174767</v>
      </c>
      <c r="S23" s="140">
        <v>25822.84</v>
      </c>
      <c r="U23">
        <v>23</v>
      </c>
    </row>
    <row r="24" spans="2:25" ht="15">
      <c r="B24" s="136">
        <v>100000000</v>
      </c>
      <c r="C24" s="136"/>
      <c r="D24" s="140">
        <v>51645.69</v>
      </c>
      <c r="E24" s="341">
        <v>7.6652</v>
      </c>
      <c r="F24" s="341">
        <v>9.1983</v>
      </c>
      <c r="G24" s="341">
        <v>12.2643</v>
      </c>
      <c r="H24" s="341">
        <v>15.3304</v>
      </c>
      <c r="I24" s="341">
        <v>21.4626</v>
      </c>
      <c r="J24" s="341">
        <v>9.9648</v>
      </c>
      <c r="K24" s="341">
        <v>12.2643</v>
      </c>
      <c r="L24" s="137">
        <v>76652</v>
      </c>
      <c r="M24" s="137">
        <v>91983</v>
      </c>
      <c r="N24" s="137">
        <v>137974</v>
      </c>
      <c r="O24" s="137">
        <v>107313</v>
      </c>
      <c r="P24" s="137">
        <v>114978</v>
      </c>
      <c r="Q24" s="137">
        <v>153304</v>
      </c>
      <c r="S24" s="140">
        <v>51645.69</v>
      </c>
      <c r="U24">
        <v>24</v>
      </c>
      <c r="Y24" s="139" t="s">
        <v>42</v>
      </c>
    </row>
    <row r="25" spans="2:25" ht="15">
      <c r="B25" s="136">
        <v>150000000</v>
      </c>
      <c r="C25" s="136"/>
      <c r="D25" s="140">
        <v>77468.53</v>
      </c>
      <c r="E25" s="341">
        <v>6.7454</v>
      </c>
      <c r="F25" s="341">
        <v>7.9718</v>
      </c>
      <c r="G25" s="341">
        <v>11.0379</v>
      </c>
      <c r="H25" s="341">
        <v>13.3375</v>
      </c>
      <c r="I25" s="341">
        <v>19.0097</v>
      </c>
      <c r="J25" s="341">
        <v>8.7383</v>
      </c>
      <c r="K25" s="341">
        <v>11.0379</v>
      </c>
      <c r="L25" s="137">
        <v>67454</v>
      </c>
      <c r="M25" s="137">
        <v>76652</v>
      </c>
      <c r="N25" s="137">
        <v>119577</v>
      </c>
      <c r="O25" s="137">
        <v>93516</v>
      </c>
      <c r="P25" s="137">
        <v>99648</v>
      </c>
      <c r="Q25" s="137">
        <v>134908</v>
      </c>
      <c r="S25" s="140">
        <v>77468.53</v>
      </c>
      <c r="U25">
        <v>25</v>
      </c>
      <c r="Y25" s="139" t="s">
        <v>42</v>
      </c>
    </row>
    <row r="26" spans="2:21" ht="12">
      <c r="B26" s="136">
        <v>200000000</v>
      </c>
      <c r="C26" s="136"/>
      <c r="D26" s="140">
        <v>103291.38</v>
      </c>
      <c r="E26" s="341">
        <v>6.1322</v>
      </c>
      <c r="F26" s="341">
        <v>7.3586</v>
      </c>
      <c r="G26" s="341">
        <v>9.9648</v>
      </c>
      <c r="H26" s="341">
        <v>11.8044</v>
      </c>
      <c r="I26" s="341">
        <v>16.8635</v>
      </c>
      <c r="J26" s="341">
        <v>7.8185</v>
      </c>
      <c r="K26" s="341">
        <v>9.9648</v>
      </c>
      <c r="L26" s="137">
        <v>59789</v>
      </c>
      <c r="M26" s="137">
        <v>64388</v>
      </c>
      <c r="N26" s="137">
        <v>101181</v>
      </c>
      <c r="O26" s="137">
        <v>81251</v>
      </c>
      <c r="P26" s="137">
        <v>87383</v>
      </c>
      <c r="Q26" s="137">
        <v>119577</v>
      </c>
      <c r="S26" s="140">
        <v>103291.38</v>
      </c>
      <c r="U26">
        <v>26</v>
      </c>
    </row>
    <row r="27" spans="2:21" ht="12">
      <c r="B27" s="136">
        <v>250000000</v>
      </c>
      <c r="C27" s="136"/>
      <c r="D27" s="140">
        <v>129114.22</v>
      </c>
      <c r="E27" s="341">
        <v>5.8256</v>
      </c>
      <c r="F27" s="341">
        <v>6.7454</v>
      </c>
      <c r="G27" s="341">
        <v>9.0449</v>
      </c>
      <c r="H27" s="341">
        <v>10.578</v>
      </c>
      <c r="I27" s="341">
        <v>15.0238</v>
      </c>
      <c r="J27" s="341">
        <v>7.2053</v>
      </c>
      <c r="K27" s="341">
        <v>9.0449</v>
      </c>
      <c r="L27" s="137">
        <v>53656</v>
      </c>
      <c r="M27" s="137">
        <v>62855</v>
      </c>
      <c r="N27" s="137">
        <v>85850</v>
      </c>
      <c r="O27" s="137">
        <v>72053</v>
      </c>
      <c r="P27" s="137">
        <v>78185</v>
      </c>
      <c r="Q27" s="137">
        <v>107313</v>
      </c>
      <c r="S27" s="140">
        <v>129114.22</v>
      </c>
      <c r="U27">
        <v>27</v>
      </c>
    </row>
    <row r="28" spans="2:21" ht="12">
      <c r="B28" s="136">
        <v>300000000</v>
      </c>
      <c r="C28" s="136"/>
      <c r="D28" s="140">
        <v>154937.07</v>
      </c>
      <c r="E28" s="341">
        <v>5.519</v>
      </c>
      <c r="F28" s="341">
        <v>6.4388</v>
      </c>
      <c r="G28" s="341">
        <v>8.2784</v>
      </c>
      <c r="H28" s="341">
        <v>9.6582</v>
      </c>
      <c r="I28" s="341">
        <v>13.4908</v>
      </c>
      <c r="J28" s="341">
        <v>6.5921</v>
      </c>
      <c r="K28" s="341">
        <v>8.2784</v>
      </c>
      <c r="L28" s="137">
        <v>49057</v>
      </c>
      <c r="M28" s="137">
        <v>56723</v>
      </c>
      <c r="N28" s="137">
        <v>73586</v>
      </c>
      <c r="O28" s="137">
        <v>65921</v>
      </c>
      <c r="P28" s="137">
        <v>72053</v>
      </c>
      <c r="Q28" s="137">
        <v>98115</v>
      </c>
      <c r="S28" s="140">
        <v>154937.07</v>
      </c>
      <c r="U28">
        <v>28</v>
      </c>
    </row>
    <row r="29" spans="2:21" ht="12">
      <c r="B29" s="136">
        <v>400000000</v>
      </c>
      <c r="C29" s="136"/>
      <c r="D29" s="140">
        <v>206582.76</v>
      </c>
      <c r="E29" s="341">
        <v>5.2123</v>
      </c>
      <c r="F29" s="341">
        <v>6.1322</v>
      </c>
      <c r="G29" s="341">
        <v>7.2053</v>
      </c>
      <c r="H29" s="341">
        <v>8.585</v>
      </c>
      <c r="I29" s="341">
        <v>11.6511</v>
      </c>
      <c r="J29" s="341">
        <v>5.9789</v>
      </c>
      <c r="K29" s="341">
        <v>7.052</v>
      </c>
      <c r="L29" s="137">
        <v>42925</v>
      </c>
      <c r="M29" s="137">
        <v>49057</v>
      </c>
      <c r="N29" s="137">
        <v>61322</v>
      </c>
      <c r="O29" s="137">
        <v>56723</v>
      </c>
      <c r="P29" s="137">
        <v>62855</v>
      </c>
      <c r="Q29" s="137">
        <v>85850</v>
      </c>
      <c r="S29" s="140">
        <v>206582.76</v>
      </c>
      <c r="U29">
        <v>29</v>
      </c>
    </row>
    <row r="30" spans="2:21" ht="12">
      <c r="B30" s="136">
        <v>500000000</v>
      </c>
      <c r="C30" s="136"/>
      <c r="D30" s="140">
        <v>258228.45</v>
      </c>
      <c r="E30" s="341">
        <v>5.059</v>
      </c>
      <c r="F30" s="341">
        <v>5.8256</v>
      </c>
      <c r="G30" s="341">
        <v>6.4388</v>
      </c>
      <c r="H30" s="341">
        <v>7.9718</v>
      </c>
      <c r="I30" s="341">
        <v>10.4247</v>
      </c>
      <c r="J30" s="341">
        <v>5.519</v>
      </c>
      <c r="K30" s="341">
        <v>6.4388</v>
      </c>
      <c r="L30" s="137">
        <v>38326</v>
      </c>
      <c r="M30" s="137">
        <v>45991</v>
      </c>
      <c r="N30" s="137">
        <v>52123</v>
      </c>
      <c r="O30" s="137">
        <v>50590</v>
      </c>
      <c r="P30" s="137">
        <v>56723</v>
      </c>
      <c r="Q30" s="137">
        <v>76652</v>
      </c>
      <c r="S30" s="140">
        <v>258228.45</v>
      </c>
      <c r="U30">
        <v>30</v>
      </c>
    </row>
    <row r="31" spans="2:21" ht="12">
      <c r="B31" s="136">
        <v>600000000</v>
      </c>
      <c r="C31" s="136"/>
      <c r="D31" s="140">
        <v>309874.14</v>
      </c>
      <c r="E31" s="341">
        <v>4.8335</v>
      </c>
      <c r="F31" s="341">
        <v>5.7993</v>
      </c>
      <c r="G31" s="341">
        <v>6.1628</v>
      </c>
      <c r="H31" s="341">
        <v>7.6192</v>
      </c>
      <c r="I31" s="341">
        <v>9.9648</v>
      </c>
      <c r="J31" s="341">
        <v>5.2737</v>
      </c>
      <c r="K31" s="341">
        <v>6.1563</v>
      </c>
      <c r="L31" s="137">
        <v>36640</v>
      </c>
      <c r="M31" s="137">
        <v>43955</v>
      </c>
      <c r="N31" s="137">
        <v>49824</v>
      </c>
      <c r="O31" s="137">
        <v>48335</v>
      </c>
      <c r="P31" s="137">
        <v>54226</v>
      </c>
      <c r="Q31" s="137">
        <v>73279</v>
      </c>
      <c r="S31" s="140">
        <v>309874.14</v>
      </c>
      <c r="U31">
        <v>31</v>
      </c>
    </row>
    <row r="32" spans="2:21" ht="12">
      <c r="B32" s="136">
        <v>700000000</v>
      </c>
      <c r="C32" s="136"/>
      <c r="D32" s="140">
        <v>361519.83</v>
      </c>
      <c r="E32" s="341">
        <v>4.6648</v>
      </c>
      <c r="F32" s="341">
        <v>5.6</v>
      </c>
      <c r="G32" s="341">
        <v>5.9482</v>
      </c>
      <c r="H32" s="341">
        <v>7.363</v>
      </c>
      <c r="I32" s="341">
        <v>9.6319</v>
      </c>
      <c r="J32" s="341">
        <v>5.0985</v>
      </c>
      <c r="K32" s="341">
        <v>5.9482</v>
      </c>
      <c r="L32" s="137">
        <v>35413</v>
      </c>
      <c r="M32" s="137">
        <v>42487</v>
      </c>
      <c r="N32" s="137">
        <v>48159</v>
      </c>
      <c r="O32" s="137">
        <v>46648</v>
      </c>
      <c r="P32" s="137">
        <v>52386</v>
      </c>
      <c r="Q32" s="137">
        <v>70827</v>
      </c>
      <c r="S32" s="140">
        <v>361519.83</v>
      </c>
      <c r="U32">
        <v>32</v>
      </c>
    </row>
    <row r="33" spans="2:21" ht="12">
      <c r="B33" s="136">
        <v>800000000</v>
      </c>
      <c r="C33" s="136"/>
      <c r="D33" s="140">
        <v>413165.52</v>
      </c>
      <c r="E33" s="341">
        <v>4.5378</v>
      </c>
      <c r="F33" s="341">
        <v>5.4445</v>
      </c>
      <c r="G33" s="341">
        <v>5.7686</v>
      </c>
      <c r="H33" s="341">
        <v>7.1396</v>
      </c>
      <c r="I33" s="341">
        <v>9.3384</v>
      </c>
      <c r="J33" s="341">
        <v>4.9452</v>
      </c>
      <c r="K33" s="341">
        <v>5.7664</v>
      </c>
      <c r="L33" s="137">
        <v>34340</v>
      </c>
      <c r="M33" s="137">
        <v>41195</v>
      </c>
      <c r="N33" s="137">
        <v>46692</v>
      </c>
      <c r="O33" s="137">
        <v>45378</v>
      </c>
      <c r="P33" s="137">
        <v>50787</v>
      </c>
      <c r="Q33" s="137">
        <v>68680</v>
      </c>
      <c r="S33" s="140">
        <v>413165.52</v>
      </c>
      <c r="U33">
        <v>33</v>
      </c>
    </row>
    <row r="34" spans="2:21" ht="12">
      <c r="B34" s="136">
        <v>900000000</v>
      </c>
      <c r="C34" s="136"/>
      <c r="D34" s="140">
        <v>464871.21</v>
      </c>
      <c r="E34" s="341">
        <v>4.4152</v>
      </c>
      <c r="F34" s="341">
        <v>5.2978</v>
      </c>
      <c r="G34" s="341">
        <v>5.6197</v>
      </c>
      <c r="H34" s="341">
        <v>6.96</v>
      </c>
      <c r="I34" s="341">
        <v>9.0997</v>
      </c>
      <c r="J34" s="341">
        <v>4.8159</v>
      </c>
      <c r="K34" s="341">
        <v>5.6197</v>
      </c>
      <c r="L34" s="137">
        <v>33442</v>
      </c>
      <c r="M34" s="137">
        <v>40122</v>
      </c>
      <c r="N34" s="137">
        <v>45488</v>
      </c>
      <c r="O34" s="137">
        <v>44152</v>
      </c>
      <c r="P34" s="137">
        <v>49517</v>
      </c>
      <c r="Q34" s="137">
        <v>66884</v>
      </c>
      <c r="S34" s="140">
        <v>464871.21</v>
      </c>
      <c r="U34">
        <v>34</v>
      </c>
    </row>
    <row r="35" spans="2:36" ht="15">
      <c r="B35" s="136">
        <v>1000000000</v>
      </c>
      <c r="C35" s="136"/>
      <c r="D35" s="140">
        <v>516469.91</v>
      </c>
      <c r="E35" s="341">
        <v>4.3692</v>
      </c>
      <c r="F35" s="341">
        <v>5.243</v>
      </c>
      <c r="G35" s="341">
        <v>5.554</v>
      </c>
      <c r="H35" s="341">
        <v>6.879</v>
      </c>
      <c r="I35" s="341">
        <v>8.9946</v>
      </c>
      <c r="J35" s="341">
        <v>4.7612</v>
      </c>
      <c r="K35" s="341">
        <v>5.554</v>
      </c>
      <c r="L35" s="137">
        <v>33070</v>
      </c>
      <c r="M35" s="137">
        <v>39662</v>
      </c>
      <c r="N35" s="137">
        <v>44962</v>
      </c>
      <c r="O35" s="137">
        <v>43692</v>
      </c>
      <c r="P35" s="137">
        <v>48926</v>
      </c>
      <c r="Q35" s="137">
        <v>66118</v>
      </c>
      <c r="S35" s="140">
        <v>516469.91</v>
      </c>
      <c r="U35">
        <v>35</v>
      </c>
      <c r="Y35" s="139" t="s">
        <v>43</v>
      </c>
      <c r="AJ35" s="139" t="s">
        <v>43</v>
      </c>
    </row>
    <row r="36" spans="2:21" ht="12">
      <c r="B36" s="136">
        <v>1500000000</v>
      </c>
      <c r="C36" s="136"/>
      <c r="D36" s="140">
        <v>774685.3</v>
      </c>
      <c r="E36" s="341">
        <v>4.0319</v>
      </c>
      <c r="F36" s="341">
        <v>4.8378</v>
      </c>
      <c r="G36" s="341">
        <v>5.1291</v>
      </c>
      <c r="H36" s="341">
        <v>6.3512</v>
      </c>
      <c r="I36" s="341">
        <v>8.3091</v>
      </c>
      <c r="J36" s="341">
        <v>4.3955</v>
      </c>
      <c r="K36" s="341">
        <v>5.1313</v>
      </c>
      <c r="L36" s="137">
        <v>30529</v>
      </c>
      <c r="M36" s="137">
        <v>36640</v>
      </c>
      <c r="N36" s="137">
        <v>41545</v>
      </c>
      <c r="O36" s="137">
        <v>40319</v>
      </c>
      <c r="P36" s="137">
        <v>45181</v>
      </c>
      <c r="Q36" s="137">
        <v>61059</v>
      </c>
      <c r="S36" s="140">
        <v>774685.3</v>
      </c>
      <c r="U36">
        <v>36</v>
      </c>
    </row>
    <row r="37" spans="2:25" ht="15">
      <c r="B37" s="136">
        <v>2000000000</v>
      </c>
      <c r="C37" s="136"/>
      <c r="D37" s="140">
        <v>1032913.8</v>
      </c>
      <c r="E37" s="341">
        <v>3.8326</v>
      </c>
      <c r="F37" s="341">
        <v>4.5991</v>
      </c>
      <c r="G37" s="341">
        <v>4.8795</v>
      </c>
      <c r="H37" s="341">
        <v>6.0402</v>
      </c>
      <c r="I37" s="341">
        <v>7.8995</v>
      </c>
      <c r="J37" s="341">
        <v>4.1808</v>
      </c>
      <c r="K37" s="341">
        <v>4.8795</v>
      </c>
      <c r="L37" s="137">
        <v>29018</v>
      </c>
      <c r="M37" s="137">
        <v>34844</v>
      </c>
      <c r="N37" s="137">
        <v>39509</v>
      </c>
      <c r="O37" s="137">
        <v>38326</v>
      </c>
      <c r="P37" s="137">
        <v>42969</v>
      </c>
      <c r="Q37" s="137">
        <v>58102</v>
      </c>
      <c r="S37" s="140">
        <v>1032913.8</v>
      </c>
      <c r="U37">
        <v>37</v>
      </c>
      <c r="Y37" s="139" t="s">
        <v>43</v>
      </c>
    </row>
    <row r="38" spans="2:25" ht="15">
      <c r="B38" s="136">
        <v>3000000000</v>
      </c>
      <c r="C38" s="136"/>
      <c r="D38" s="140">
        <v>1549376.7</v>
      </c>
      <c r="E38" s="341">
        <v>3.526</v>
      </c>
      <c r="F38" s="341">
        <v>4.2312</v>
      </c>
      <c r="G38" s="341">
        <v>4.5247</v>
      </c>
      <c r="H38" s="341">
        <v>5.6044</v>
      </c>
      <c r="I38" s="341">
        <v>7.3279</v>
      </c>
      <c r="J38" s="341">
        <v>3.8786</v>
      </c>
      <c r="K38" s="341">
        <v>4.5247</v>
      </c>
      <c r="L38" s="137">
        <v>26938</v>
      </c>
      <c r="M38" s="137">
        <v>32303</v>
      </c>
      <c r="N38" s="137">
        <v>36640</v>
      </c>
      <c r="O38" s="137">
        <v>35260</v>
      </c>
      <c r="P38" s="137">
        <v>39859</v>
      </c>
      <c r="Q38" s="137">
        <v>53854</v>
      </c>
      <c r="S38" s="140">
        <v>1549376.7</v>
      </c>
      <c r="U38">
        <v>38</v>
      </c>
      <c r="Y38" s="139" t="s">
        <v>43</v>
      </c>
    </row>
    <row r="39" spans="2:25" ht="15">
      <c r="B39" s="136">
        <v>4000000000</v>
      </c>
      <c r="C39" s="136"/>
      <c r="D39" s="140">
        <v>2065827.6</v>
      </c>
      <c r="E39" s="341">
        <v>3.3617</v>
      </c>
      <c r="F39" s="341">
        <v>4.0363</v>
      </c>
      <c r="G39" s="341">
        <v>4.2794</v>
      </c>
      <c r="H39" s="341">
        <v>5.2978</v>
      </c>
      <c r="I39" s="341">
        <v>6.9315</v>
      </c>
      <c r="J39" s="341">
        <v>3.6684</v>
      </c>
      <c r="K39" s="341">
        <v>4.2794</v>
      </c>
      <c r="L39" s="137">
        <v>25470</v>
      </c>
      <c r="M39" s="137">
        <v>30551</v>
      </c>
      <c r="N39" s="137">
        <v>34647</v>
      </c>
      <c r="O39" s="137">
        <v>33617</v>
      </c>
      <c r="P39" s="137">
        <v>37713</v>
      </c>
      <c r="Q39" s="137">
        <v>50941</v>
      </c>
      <c r="S39" s="140">
        <v>2065827.6</v>
      </c>
      <c r="U39">
        <v>39</v>
      </c>
      <c r="Y39" s="139" t="s">
        <v>43</v>
      </c>
    </row>
    <row r="40" spans="2:21" ht="12">
      <c r="B40" s="136">
        <v>5000000000</v>
      </c>
      <c r="C40" s="136"/>
      <c r="D40" s="140">
        <v>2582284.5</v>
      </c>
      <c r="E40" s="341">
        <v>3.2194</v>
      </c>
      <c r="F40" s="341">
        <v>3.8633</v>
      </c>
      <c r="G40" s="341">
        <v>4.102</v>
      </c>
      <c r="H40" s="341">
        <v>5.0766</v>
      </c>
      <c r="I40" s="341">
        <v>6.6403</v>
      </c>
      <c r="J40" s="341">
        <v>3.5129</v>
      </c>
      <c r="K40" s="341">
        <v>4.102</v>
      </c>
      <c r="L40" s="137">
        <v>24397</v>
      </c>
      <c r="M40" s="137">
        <v>29281</v>
      </c>
      <c r="N40" s="137">
        <v>33201</v>
      </c>
      <c r="O40" s="137">
        <v>32194</v>
      </c>
      <c r="P40" s="137">
        <v>36114</v>
      </c>
      <c r="Q40" s="137">
        <v>48795</v>
      </c>
      <c r="S40" s="140">
        <v>2582284.5</v>
      </c>
      <c r="U40">
        <v>40</v>
      </c>
    </row>
    <row r="41" spans="2:21" ht="22.5" thickBot="1">
      <c r="B41" s="157" t="s">
        <v>40</v>
      </c>
      <c r="C41" s="157"/>
      <c r="D41" s="157">
        <v>1000000000000</v>
      </c>
      <c r="E41" s="342">
        <v>2.6828</v>
      </c>
      <c r="F41" s="342">
        <v>3.2194</v>
      </c>
      <c r="G41" s="342">
        <v>3.4183</v>
      </c>
      <c r="H41" s="342">
        <v>4.2305</v>
      </c>
      <c r="I41" s="342">
        <v>5.5336</v>
      </c>
      <c r="J41" s="342">
        <v>2.9274</v>
      </c>
      <c r="K41" s="342">
        <v>3.4183</v>
      </c>
      <c r="L41" s="138">
        <v>20331</v>
      </c>
      <c r="M41" s="138">
        <v>24401</v>
      </c>
      <c r="N41" s="138">
        <v>27668</v>
      </c>
      <c r="O41" s="138">
        <v>26828</v>
      </c>
      <c r="P41" s="138">
        <v>30095</v>
      </c>
      <c r="Q41" s="138">
        <v>40662</v>
      </c>
      <c r="S41" s="140"/>
      <c r="U41">
        <v>41</v>
      </c>
    </row>
    <row r="44" spans="2:10" ht="12" hidden="1">
      <c r="B44">
        <f>Calcolo_Berechnung!G19</f>
        <v>1000000</v>
      </c>
      <c r="D44" s="148">
        <f>VLOOKUP(B44,D13:U41,18,TRUE)</f>
        <v>36</v>
      </c>
      <c r="E44" s="148" t="str">
        <f>D45&amp;D44</f>
        <v>G36</v>
      </c>
      <c r="F44">
        <f ca="1">INDIRECT(E44)</f>
        <v>5.1291</v>
      </c>
      <c r="G44" t="str">
        <f>"D"&amp;D44</f>
        <v>D36</v>
      </c>
      <c r="H44">
        <f ca="1">INDIRECT(G44)</f>
        <v>774685.3</v>
      </c>
      <c r="I44">
        <f>H45-H44</f>
        <v>258228.5</v>
      </c>
      <c r="J44">
        <f>F44-F45</f>
        <v>0.24960000000000004</v>
      </c>
    </row>
    <row r="45" spans="2:12" ht="12" hidden="1">
      <c r="B45" t="str">
        <f>RIGHT(Calcolo_Berechnung!B16,1)</f>
        <v>c</v>
      </c>
      <c r="D45" t="str">
        <f>VLOOKUP(B45,B47:C53,2,FALSE)</f>
        <v>G</v>
      </c>
      <c r="E45" t="str">
        <f>D45&amp;D44+1</f>
        <v>G37</v>
      </c>
      <c r="F45">
        <f ca="1">INDIRECT(E45)</f>
        <v>4.8795</v>
      </c>
      <c r="G45" t="str">
        <f>"D"&amp;D44+1</f>
        <v>D37</v>
      </c>
      <c r="H45">
        <f ca="1">INDIRECT(G45)</f>
        <v>1032913.8</v>
      </c>
      <c r="I45">
        <f>B44-H44</f>
        <v>225314.69999999995</v>
      </c>
      <c r="J45" s="7" t="s">
        <v>59</v>
      </c>
      <c r="K45">
        <f>I45/I44*J44</f>
        <v>0.2177859884559605</v>
      </c>
      <c r="L45" s="149">
        <f>IF(B44&gt;D40,F45,F44-K45)</f>
        <v>4.9113140115440395</v>
      </c>
    </row>
    <row r="46" ht="12" hidden="1"/>
    <row r="47" spans="2:3" ht="12" hidden="1">
      <c r="B47" s="7" t="s">
        <v>237</v>
      </c>
      <c r="C47" s="7" t="s">
        <v>53</v>
      </c>
    </row>
    <row r="48" spans="2:3" ht="12" hidden="1">
      <c r="B48" s="7" t="s">
        <v>236</v>
      </c>
      <c r="C48" s="7" t="s">
        <v>54</v>
      </c>
    </row>
    <row r="49" spans="2:3" ht="12" hidden="1">
      <c r="B49" s="7" t="s">
        <v>47</v>
      </c>
      <c r="C49" s="7" t="s">
        <v>55</v>
      </c>
    </row>
    <row r="50" spans="2:3" ht="12" hidden="1">
      <c r="B50" s="7" t="s">
        <v>48</v>
      </c>
      <c r="C50" s="7" t="s">
        <v>56</v>
      </c>
    </row>
    <row r="51" spans="2:3" ht="12" hidden="1">
      <c r="B51" s="7" t="s">
        <v>239</v>
      </c>
      <c r="C51" s="7" t="s">
        <v>301</v>
      </c>
    </row>
    <row r="52" spans="2:3" ht="12" hidden="1">
      <c r="B52" s="7" t="s">
        <v>238</v>
      </c>
      <c r="C52" s="7" t="s">
        <v>57</v>
      </c>
    </row>
    <row r="53" spans="2:3" ht="12" hidden="1">
      <c r="B53" s="7" t="s">
        <v>235</v>
      </c>
      <c r="C53" s="7" t="s">
        <v>58</v>
      </c>
    </row>
    <row r="54" ht="12" hidden="1"/>
  </sheetData>
  <sheetProtection password="BD42" sheet="1"/>
  <mergeCells count="4">
    <mergeCell ref="E11:K11"/>
    <mergeCell ref="L11:N11"/>
    <mergeCell ref="O11:Q11"/>
    <mergeCell ref="D3:K3"/>
  </mergeCells>
  <printOptions/>
  <pageMargins left="0.7086614173228347" right="0.7086614173228347" top="0.7874015748031497" bottom="0.7874015748031497" header="0.31496062992125984" footer="0.31496062992125984"/>
  <pageSetup fitToHeight="0" fitToWidth="0" horizontalDpi="1200" verticalDpi="1200" orientation="landscape" paperSize="9" scale="93"/>
  <headerFooter alignWithMargins="0">
    <oddHeader>&amp;LCalcolo dell' onorario per prestazioni di progettazione architettonica nell' edilizia privata
Honoarberechnung für architektonische Planungsleistungen im privaten Hochbau</oddHeader>
    <oddFooter>&amp;LOrdine degli Architetti, Pianificatori, Paesaggisti, Conservatori della Provincia di Bolzano
Kammer der Architekten, Raumplaner, Landschaftsplaner, Denkmalpfleger der Provinz Bozen</oddFooter>
  </headerFooter>
</worksheet>
</file>

<file path=xl/worksheets/sheet4.xml><?xml version="1.0" encoding="utf-8"?>
<worksheet xmlns="http://schemas.openxmlformats.org/spreadsheetml/2006/main" xmlns:r="http://schemas.openxmlformats.org/officeDocument/2006/relationships">
  <dimension ref="B2:R23"/>
  <sheetViews>
    <sheetView showGridLines="0" zoomScalePageLayoutView="0" workbookViewId="0" topLeftCell="A1">
      <selection activeCell="D19" sqref="D19"/>
    </sheetView>
  </sheetViews>
  <sheetFormatPr defaultColWidth="11.421875" defaultRowHeight="30" customHeight="1"/>
  <cols>
    <col min="1" max="1" width="2.140625" style="0" customWidth="1"/>
    <col min="2" max="2" width="34.00390625" style="0" customWidth="1"/>
    <col min="3" max="12" width="8.8515625" style="0" customWidth="1"/>
    <col min="14" max="18" width="15.8515625" style="0" hidden="1" customWidth="1"/>
    <col min="20" max="21" width="5.7109375" style="0" customWidth="1"/>
  </cols>
  <sheetData>
    <row r="1" ht="11.25" customHeight="1"/>
    <row r="2" spans="2:15" ht="30" customHeight="1">
      <c r="B2" s="482" t="s">
        <v>242</v>
      </c>
      <c r="C2" s="482"/>
      <c r="D2" s="482"/>
      <c r="E2" s="482"/>
      <c r="F2" s="482"/>
      <c r="G2" s="482"/>
      <c r="H2" s="482"/>
      <c r="I2" s="482"/>
      <c r="J2" s="482"/>
      <c r="K2" s="482"/>
      <c r="L2" s="482"/>
      <c r="M2" s="482"/>
      <c r="N2" s="482"/>
      <c r="O2" s="482"/>
    </row>
    <row r="3" spans="2:15" ht="15" customHeight="1">
      <c r="B3" s="479" t="s">
        <v>241</v>
      </c>
      <c r="C3" s="479"/>
      <c r="D3" s="479"/>
      <c r="E3" s="479"/>
      <c r="F3" s="479"/>
      <c r="G3" s="479"/>
      <c r="H3" s="479"/>
      <c r="I3" s="479"/>
      <c r="J3" s="479"/>
      <c r="K3" s="479"/>
      <c r="L3" s="479"/>
      <c r="M3" s="189"/>
      <c r="N3" s="189"/>
      <c r="O3" s="189"/>
    </row>
    <row r="4" spans="2:15" ht="15" customHeight="1">
      <c r="B4" s="479" t="s">
        <v>240</v>
      </c>
      <c r="C4" s="479"/>
      <c r="D4" s="479"/>
      <c r="E4" s="479"/>
      <c r="F4" s="479"/>
      <c r="G4" s="479"/>
      <c r="H4" s="479"/>
      <c r="I4" s="479"/>
      <c r="J4" s="479"/>
      <c r="K4" s="479"/>
      <c r="L4" s="479"/>
      <c r="M4" s="189"/>
      <c r="N4" s="189"/>
      <c r="O4" s="189"/>
    </row>
    <row r="5" ht="11.25" customHeight="1" thickBot="1"/>
    <row r="6" spans="2:18" ht="18.75" customHeight="1">
      <c r="B6" s="117"/>
      <c r="C6" s="483" t="s">
        <v>147</v>
      </c>
      <c r="D6" s="484"/>
      <c r="E6" s="484"/>
      <c r="F6" s="484"/>
      <c r="G6" s="484"/>
      <c r="H6" s="484"/>
      <c r="I6" s="484"/>
      <c r="J6" s="484"/>
      <c r="K6" s="484"/>
      <c r="L6" s="485"/>
      <c r="Q6" s="480" t="s">
        <v>50</v>
      </c>
      <c r="R6" s="481"/>
    </row>
    <row r="7" spans="2:18" ht="18.75" customHeight="1" thickBot="1">
      <c r="B7" s="125"/>
      <c r="C7" s="486" t="s">
        <v>149</v>
      </c>
      <c r="D7" s="487"/>
      <c r="E7" s="487"/>
      <c r="F7" s="487"/>
      <c r="G7" s="487"/>
      <c r="H7" s="487"/>
      <c r="I7" s="487"/>
      <c r="J7" s="487"/>
      <c r="K7" s="487"/>
      <c r="L7" s="488"/>
      <c r="O7" t="str">
        <f>Calcolo_Berechnung!B16</f>
        <v>1c</v>
      </c>
      <c r="Q7" s="7" t="s">
        <v>237</v>
      </c>
      <c r="R7">
        <v>1</v>
      </c>
    </row>
    <row r="8" spans="2:18" ht="18.75" customHeight="1">
      <c r="B8" s="118" t="s">
        <v>177</v>
      </c>
      <c r="C8" s="118" t="s">
        <v>301</v>
      </c>
      <c r="D8" s="242" t="s">
        <v>301</v>
      </c>
      <c r="E8" s="121" t="s">
        <v>301</v>
      </c>
      <c r="F8" s="477" t="s">
        <v>141</v>
      </c>
      <c r="G8" s="477" t="s">
        <v>318</v>
      </c>
      <c r="H8" s="477" t="s">
        <v>321</v>
      </c>
      <c r="I8" s="477" t="s">
        <v>323</v>
      </c>
      <c r="J8" s="477" t="s">
        <v>325</v>
      </c>
      <c r="K8" s="477" t="s">
        <v>284</v>
      </c>
      <c r="L8" s="477" t="s">
        <v>286</v>
      </c>
      <c r="O8" t="str">
        <f>RIGHT(O7,1)</f>
        <v>c</v>
      </c>
      <c r="Q8" s="7" t="s">
        <v>236</v>
      </c>
      <c r="R8">
        <v>1</v>
      </c>
    </row>
    <row r="9" spans="2:18" ht="18.75" customHeight="1" thickBot="1">
      <c r="B9" s="119" t="s">
        <v>148</v>
      </c>
      <c r="C9" s="120" t="s">
        <v>139</v>
      </c>
      <c r="D9" s="273" t="s">
        <v>239</v>
      </c>
      <c r="E9" s="122" t="s">
        <v>140</v>
      </c>
      <c r="F9" s="478"/>
      <c r="G9" s="478"/>
      <c r="H9" s="478"/>
      <c r="I9" s="478"/>
      <c r="J9" s="478"/>
      <c r="K9" s="478"/>
      <c r="L9" s="478"/>
      <c r="O9">
        <f>IF(ISERROR(VLOOKUP(O8,Q7:R13,2,FALSE)),"X",VLOOKUP(O8,Q7:R13,2,FALSE))</f>
        <v>1</v>
      </c>
      <c r="Q9" s="7" t="s">
        <v>47</v>
      </c>
      <c r="R9">
        <v>1</v>
      </c>
    </row>
    <row r="10" spans="2:18" ht="30" customHeight="1">
      <c r="B10" s="126" t="s">
        <v>150</v>
      </c>
      <c r="C10" s="293">
        <v>0.1</v>
      </c>
      <c r="D10" s="294">
        <v>0.12</v>
      </c>
      <c r="E10" s="295">
        <v>0.08</v>
      </c>
      <c r="F10" s="127">
        <v>0.12</v>
      </c>
      <c r="G10" s="127">
        <v>0.08</v>
      </c>
      <c r="H10" s="127">
        <v>0.12</v>
      </c>
      <c r="I10" s="127">
        <v>0.07</v>
      </c>
      <c r="J10" s="127" t="s">
        <v>143</v>
      </c>
      <c r="K10" s="127">
        <v>0.1</v>
      </c>
      <c r="L10" s="127">
        <v>0.07</v>
      </c>
      <c r="O10" s="141">
        <f aca="true" t="shared" si="0" ref="O10:O20">IF($O$9=1,C10,IF($O$9=2,D10,IF($O$9=3,E10,$R$18)))</f>
        <v>0.1</v>
      </c>
      <c r="Q10" s="7" t="s">
        <v>48</v>
      </c>
      <c r="R10">
        <v>1</v>
      </c>
    </row>
    <row r="11" spans="2:18" ht="30" customHeight="1">
      <c r="B11" s="123" t="s">
        <v>151</v>
      </c>
      <c r="C11" s="296">
        <v>0.02</v>
      </c>
      <c r="D11" s="294">
        <v>0.02</v>
      </c>
      <c r="E11" s="295">
        <v>0.02</v>
      </c>
      <c r="F11" s="127">
        <v>0.03</v>
      </c>
      <c r="G11" s="127">
        <v>0.02</v>
      </c>
      <c r="H11" s="127">
        <v>0.03</v>
      </c>
      <c r="I11" s="127">
        <v>0.03</v>
      </c>
      <c r="J11" s="127" t="s">
        <v>144</v>
      </c>
      <c r="K11" s="127">
        <v>0.03</v>
      </c>
      <c r="L11" s="127">
        <v>0.03</v>
      </c>
      <c r="O11" s="141">
        <f t="shared" si="0"/>
        <v>0.02</v>
      </c>
      <c r="Q11" s="7" t="s">
        <v>239</v>
      </c>
      <c r="R11">
        <v>2</v>
      </c>
    </row>
    <row r="12" spans="2:18" ht="30" customHeight="1">
      <c r="B12" s="123" t="s">
        <v>17</v>
      </c>
      <c r="C12" s="296">
        <v>0.15</v>
      </c>
      <c r="D12" s="294">
        <v>0.15</v>
      </c>
      <c r="E12" s="295"/>
      <c r="F12" s="127"/>
      <c r="G12" s="127"/>
      <c r="H12" s="127"/>
      <c r="I12" s="127"/>
      <c r="J12" s="127"/>
      <c r="K12" s="127"/>
      <c r="L12" s="127"/>
      <c r="O12" s="141">
        <f t="shared" si="0"/>
        <v>0.15</v>
      </c>
      <c r="Q12" s="7" t="s">
        <v>238</v>
      </c>
      <c r="R12">
        <v>3</v>
      </c>
    </row>
    <row r="13" spans="2:18" ht="30" customHeight="1">
      <c r="B13" s="123" t="s">
        <v>152</v>
      </c>
      <c r="C13" s="296">
        <v>0.25</v>
      </c>
      <c r="D13" s="294">
        <v>0.28</v>
      </c>
      <c r="E13" s="295">
        <v>0.28</v>
      </c>
      <c r="F13" s="127">
        <v>0.22</v>
      </c>
      <c r="G13" s="127">
        <v>0.18</v>
      </c>
      <c r="H13" s="127">
        <v>0.3</v>
      </c>
      <c r="I13" s="127">
        <v>0.15</v>
      </c>
      <c r="J13" s="127" t="s">
        <v>145</v>
      </c>
      <c r="K13" s="127">
        <v>0.15</v>
      </c>
      <c r="L13" s="127">
        <v>0.2</v>
      </c>
      <c r="O13" s="141">
        <f t="shared" si="0"/>
        <v>0.25</v>
      </c>
      <c r="Q13" s="7" t="s">
        <v>235</v>
      </c>
      <c r="R13">
        <v>3</v>
      </c>
    </row>
    <row r="14" spans="2:17" ht="30" customHeight="1">
      <c r="B14" s="123" t="s">
        <v>153</v>
      </c>
      <c r="C14" s="296">
        <v>0.1</v>
      </c>
      <c r="D14" s="294">
        <v>0.08</v>
      </c>
      <c r="E14" s="295">
        <v>0.08</v>
      </c>
      <c r="F14" s="127">
        <v>0.1</v>
      </c>
      <c r="G14" s="127">
        <v>0.07</v>
      </c>
      <c r="H14" s="127">
        <v>0.07</v>
      </c>
      <c r="I14" s="127">
        <v>0.12</v>
      </c>
      <c r="J14" s="127" t="s">
        <v>146</v>
      </c>
      <c r="K14" s="127">
        <v>0.05</v>
      </c>
      <c r="L14" s="127">
        <v>0.05</v>
      </c>
      <c r="O14" s="141">
        <f t="shared" si="0"/>
        <v>0.1</v>
      </c>
      <c r="Q14" s="7"/>
    </row>
    <row r="15" spans="2:15" ht="30" customHeight="1">
      <c r="B15" s="123" t="s">
        <v>154</v>
      </c>
      <c r="C15" s="296">
        <v>0.15</v>
      </c>
      <c r="D15" s="294">
        <v>0.2</v>
      </c>
      <c r="E15" s="295">
        <v>0.04</v>
      </c>
      <c r="F15" s="127">
        <v>0.08</v>
      </c>
      <c r="G15" s="127">
        <v>0.05</v>
      </c>
      <c r="H15" s="127">
        <v>0.08</v>
      </c>
      <c r="I15" s="127">
        <v>0.1</v>
      </c>
      <c r="J15" s="127">
        <v>0.15</v>
      </c>
      <c r="K15" s="127">
        <v>0.12</v>
      </c>
      <c r="L15" s="127">
        <v>0.2</v>
      </c>
      <c r="O15" s="141">
        <f t="shared" si="0"/>
        <v>0.15</v>
      </c>
    </row>
    <row r="16" spans="2:15" ht="30" customHeight="1">
      <c r="B16" s="123" t="s">
        <v>155</v>
      </c>
      <c r="C16" s="296">
        <v>0.03</v>
      </c>
      <c r="D16" s="294">
        <v>0.03</v>
      </c>
      <c r="E16" s="295">
        <v>0.05</v>
      </c>
      <c r="F16" s="127">
        <v>0.1</v>
      </c>
      <c r="G16" s="127">
        <v>0.1</v>
      </c>
      <c r="H16" s="127" t="s">
        <v>142</v>
      </c>
      <c r="I16" s="127">
        <v>0.08</v>
      </c>
      <c r="J16" s="127">
        <v>0.1</v>
      </c>
      <c r="K16" s="127">
        <v>0.1</v>
      </c>
      <c r="L16" s="127">
        <v>0.1</v>
      </c>
      <c r="O16" s="141">
        <f t="shared" si="0"/>
        <v>0.03</v>
      </c>
    </row>
    <row r="17" spans="2:15" ht="30" customHeight="1">
      <c r="B17" s="123" t="s">
        <v>156</v>
      </c>
      <c r="C17" s="296">
        <v>0.25</v>
      </c>
      <c r="D17" s="294">
        <v>0.2</v>
      </c>
      <c r="E17" s="295">
        <v>0.35</v>
      </c>
      <c r="F17" s="127">
        <v>0.15</v>
      </c>
      <c r="G17" s="127">
        <v>0.2</v>
      </c>
      <c r="H17" s="127">
        <v>0.15</v>
      </c>
      <c r="I17" s="127">
        <v>0.25</v>
      </c>
      <c r="J17" s="127">
        <v>0.3</v>
      </c>
      <c r="K17" s="127">
        <v>0.25</v>
      </c>
      <c r="L17" s="127">
        <v>0.2</v>
      </c>
      <c r="O17" s="141">
        <f t="shared" si="0"/>
        <v>0.25</v>
      </c>
    </row>
    <row r="18" spans="2:18" ht="30" customHeight="1">
      <c r="B18" s="123" t="s">
        <v>157</v>
      </c>
      <c r="C18" s="296" t="s">
        <v>142</v>
      </c>
      <c r="D18" s="294" t="s">
        <v>142</v>
      </c>
      <c r="E18" s="295" t="s">
        <v>142</v>
      </c>
      <c r="F18" s="127" t="s">
        <v>142</v>
      </c>
      <c r="G18" s="127" t="s">
        <v>142</v>
      </c>
      <c r="H18" s="127">
        <v>0.12</v>
      </c>
      <c r="I18" s="127" t="s">
        <v>142</v>
      </c>
      <c r="J18" s="127" t="s">
        <v>142</v>
      </c>
      <c r="K18" s="127" t="s">
        <v>142</v>
      </c>
      <c r="L18" s="127" t="s">
        <v>142</v>
      </c>
      <c r="O18" s="141" t="str">
        <f t="shared" si="0"/>
        <v>---</v>
      </c>
      <c r="Q18" s="7" t="s">
        <v>49</v>
      </c>
      <c r="R18" s="7" t="s">
        <v>51</v>
      </c>
    </row>
    <row r="19" spans="2:15" ht="30" customHeight="1">
      <c r="B19" s="123" t="s">
        <v>158</v>
      </c>
      <c r="C19" s="296">
        <v>0.03</v>
      </c>
      <c r="D19" s="294">
        <v>0.02</v>
      </c>
      <c r="E19" s="295">
        <v>0.03</v>
      </c>
      <c r="F19" s="127">
        <v>0.15</v>
      </c>
      <c r="G19" s="127">
        <v>0.2</v>
      </c>
      <c r="H19" s="127">
        <v>0.13</v>
      </c>
      <c r="I19" s="127">
        <v>0.05</v>
      </c>
      <c r="J19" s="127">
        <v>0.05</v>
      </c>
      <c r="K19" s="127">
        <v>0.05</v>
      </c>
      <c r="L19" s="127">
        <v>0.1</v>
      </c>
      <c r="O19" s="141">
        <f t="shared" si="0"/>
        <v>0.03</v>
      </c>
    </row>
    <row r="20" spans="2:15" ht="30" customHeight="1" thickBot="1">
      <c r="B20" s="124" t="s">
        <v>159</v>
      </c>
      <c r="C20" s="297">
        <v>0.07</v>
      </c>
      <c r="D20" s="298">
        <v>0.05</v>
      </c>
      <c r="E20" s="299">
        <v>0.07</v>
      </c>
      <c r="F20" s="128">
        <v>0.05</v>
      </c>
      <c r="G20" s="128">
        <v>0.1</v>
      </c>
      <c r="H20" s="128" t="s">
        <v>142</v>
      </c>
      <c r="I20" s="128">
        <v>0.15</v>
      </c>
      <c r="J20" s="128">
        <v>0.15</v>
      </c>
      <c r="K20" s="128">
        <v>0.15</v>
      </c>
      <c r="L20" s="128">
        <v>0.05</v>
      </c>
      <c r="O20" s="141">
        <f t="shared" si="0"/>
        <v>0.07</v>
      </c>
    </row>
    <row r="21" spans="3:15" ht="30" customHeight="1">
      <c r="C21" s="141"/>
      <c r="O21" s="7">
        <f>IF(O10&lt;&gt;R18,O10,R18)</f>
        <v>0.1</v>
      </c>
    </row>
    <row r="22" spans="3:5" ht="30" customHeight="1">
      <c r="C22" s="346"/>
      <c r="D22" s="346"/>
      <c r="E22" s="346"/>
    </row>
    <row r="23" spans="14:15" ht="30" customHeight="1">
      <c r="N23" s="7" t="s">
        <v>52</v>
      </c>
      <c r="O23" s="351">
        <f>SUM(O10:O20)</f>
        <v>1.1500000000000001</v>
      </c>
    </row>
  </sheetData>
  <sheetProtection password="BD42" sheet="1"/>
  <mergeCells count="13">
    <mergeCell ref="B2:O2"/>
    <mergeCell ref="J8:J9"/>
    <mergeCell ref="K8:K9"/>
    <mergeCell ref="L8:L9"/>
    <mergeCell ref="C6:L6"/>
    <mergeCell ref="C7:L7"/>
    <mergeCell ref="F8:F9"/>
    <mergeCell ref="G8:G9"/>
    <mergeCell ref="H8:H9"/>
    <mergeCell ref="I8:I9"/>
    <mergeCell ref="B3:L3"/>
    <mergeCell ref="B4:L4"/>
    <mergeCell ref="Q6:R6"/>
  </mergeCells>
  <printOptions/>
  <pageMargins left="0.7086614173228347" right="0.7086614173228347" top="0.7874015748031497" bottom="0.7874015748031497" header="0.31496062992125984" footer="0.31496062992125984"/>
  <pageSetup fitToHeight="0" fitToWidth="0" horizontalDpi="1200" verticalDpi="1200" orientation="landscape" paperSize="9"/>
  <headerFooter alignWithMargins="0">
    <oddHeader>&amp;LCalcolo dell' onorario per prestazioni di progettazione architettonica nell' edilizia privata
Honoarberechnung für architektonische Planungsleistungen im privaten Hochbau</oddHeader>
    <oddFooter>&amp;LOrdine degli Architetti, Pianificatori, Paesaggisti, Conservatori della Provincia di Bolzano
Kammer der Architekten, Raumplaner, Landschaftsplaner, Denkmalpfleger der Provinz Bozen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J754"/>
  <sheetViews>
    <sheetView showGridLines="0" zoomScalePageLayoutView="0" workbookViewId="0" topLeftCell="A1">
      <selection activeCell="B13" sqref="B13"/>
    </sheetView>
  </sheetViews>
  <sheetFormatPr defaultColWidth="9.140625" defaultRowHeight="12.75"/>
  <cols>
    <col min="1" max="1" width="33.7109375" style="68" customWidth="1"/>
    <col min="2" max="2" width="18.421875" style="68" customWidth="1"/>
    <col min="3" max="3" width="5.8515625" style="68" customWidth="1"/>
    <col min="4" max="6" width="2.00390625" style="68" customWidth="1"/>
    <col min="7" max="8" width="9.28125" style="68" hidden="1" customWidth="1"/>
    <col min="9" max="16384" width="9.140625" style="68" customWidth="1"/>
  </cols>
  <sheetData>
    <row r="1" spans="1:3" ht="21">
      <c r="A1" s="489" t="s">
        <v>116</v>
      </c>
      <c r="B1" s="489"/>
      <c r="C1" s="489"/>
    </row>
    <row r="2" ht="10.5" customHeight="1">
      <c r="B2" s="90"/>
    </row>
    <row r="3" ht="10.5" customHeight="1">
      <c r="B3" s="89"/>
    </row>
    <row r="4" spans="1:3" ht="12">
      <c r="A4" s="490" t="s">
        <v>115</v>
      </c>
      <c r="B4" s="490"/>
      <c r="C4" s="490"/>
    </row>
    <row r="5" spans="1:3" ht="12">
      <c r="A5" s="490" t="s">
        <v>114</v>
      </c>
      <c r="B5" s="490"/>
      <c r="C5" s="490"/>
    </row>
    <row r="6" spans="1:3" ht="12">
      <c r="A6" s="88"/>
      <c r="B6" s="82"/>
      <c r="C6" s="82"/>
    </row>
    <row r="7" spans="2:5" s="69" customFormat="1" ht="12.75" customHeight="1">
      <c r="B7" s="82"/>
      <c r="C7" s="81"/>
      <c r="D7" s="81"/>
      <c r="E7" s="87"/>
    </row>
    <row r="8" spans="2:4" s="77" customFormat="1" ht="9.75">
      <c r="B8" s="80"/>
      <c r="D8" s="78"/>
    </row>
    <row r="9" spans="1:4" s="77" customFormat="1" ht="9.75">
      <c r="A9" s="86" t="s">
        <v>69</v>
      </c>
      <c r="B9" s="85" t="s">
        <v>113</v>
      </c>
      <c r="D9" s="78"/>
    </row>
    <row r="10" spans="1:4" s="77" customFormat="1" ht="9.75">
      <c r="A10" s="86" t="s">
        <v>70</v>
      </c>
      <c r="B10" s="85" t="s">
        <v>112</v>
      </c>
      <c r="C10" s="79"/>
      <c r="D10" s="78"/>
    </row>
    <row r="11" spans="1:4" s="77" customFormat="1" ht="9.75">
      <c r="A11" s="74"/>
      <c r="B11" s="75"/>
      <c r="C11" s="75"/>
      <c r="D11" s="78"/>
    </row>
    <row r="12" spans="1:8" s="77" customFormat="1" ht="19.5">
      <c r="A12" s="84" t="s">
        <v>71</v>
      </c>
      <c r="B12" s="292">
        <v>0.018396504</v>
      </c>
      <c r="C12" s="83"/>
      <c r="G12" s="77" t="s">
        <v>60</v>
      </c>
      <c r="H12" s="142">
        <v>2582.28</v>
      </c>
    </row>
    <row r="13" spans="1:8" s="77" customFormat="1" ht="19.5">
      <c r="A13" s="84" t="s">
        <v>72</v>
      </c>
      <c r="B13" s="292">
        <v>0.01686346</v>
      </c>
      <c r="C13" s="83"/>
      <c r="G13" s="77" t="s">
        <v>60</v>
      </c>
      <c r="H13" s="142">
        <v>10329.14</v>
      </c>
    </row>
    <row r="14" spans="1:8" s="77" customFormat="1" ht="19.5">
      <c r="A14" s="84" t="s">
        <v>73</v>
      </c>
      <c r="B14" s="292">
        <v>0.01533042</v>
      </c>
      <c r="C14" s="83"/>
      <c r="G14" s="77" t="s">
        <v>60</v>
      </c>
      <c r="H14" s="142">
        <v>25822.84</v>
      </c>
    </row>
    <row r="15" spans="1:8" s="77" customFormat="1" ht="19.5">
      <c r="A15" s="84" t="s">
        <v>75</v>
      </c>
      <c r="B15" s="292">
        <v>0.012264336</v>
      </c>
      <c r="C15" s="83"/>
      <c r="G15" s="77" t="s">
        <v>60</v>
      </c>
      <c r="H15" s="142">
        <v>51645.69</v>
      </c>
    </row>
    <row r="16" spans="1:8" s="77" customFormat="1" ht="19.5">
      <c r="A16" s="84" t="s">
        <v>74</v>
      </c>
      <c r="B16" s="292">
        <v>0.010731292</v>
      </c>
      <c r="C16" s="83"/>
      <c r="D16" s="78"/>
      <c r="G16" s="77" t="s">
        <v>61</v>
      </c>
      <c r="H16" s="142">
        <v>51645.69</v>
      </c>
    </row>
    <row r="17" spans="1:4" s="77" customFormat="1" ht="9.75">
      <c r="A17" s="74"/>
      <c r="B17" s="75"/>
      <c r="C17" s="74"/>
      <c r="D17" s="78"/>
    </row>
    <row r="18" spans="1:4" s="77" customFormat="1" ht="9.75">
      <c r="A18" s="74"/>
      <c r="B18" s="75"/>
      <c r="C18" s="74"/>
      <c r="D18" s="78"/>
    </row>
    <row r="19" spans="1:10" s="77" customFormat="1" ht="9.75">
      <c r="A19" s="491" t="s">
        <v>111</v>
      </c>
      <c r="B19" s="491"/>
      <c r="C19" s="491"/>
      <c r="D19" s="78"/>
      <c r="J19" s="131"/>
    </row>
    <row r="20" spans="1:8" s="77" customFormat="1" ht="9.75">
      <c r="A20" s="491" t="s">
        <v>110</v>
      </c>
      <c r="B20" s="491"/>
      <c r="C20" s="491"/>
      <c r="D20" s="78"/>
      <c r="H20" s="163"/>
    </row>
    <row r="21" spans="1:4" s="77" customFormat="1" ht="9.75">
      <c r="A21" s="74"/>
      <c r="B21" s="75"/>
      <c r="C21" s="74"/>
      <c r="D21" s="78"/>
    </row>
    <row r="22" spans="1:4" s="77" customFormat="1" ht="9.75">
      <c r="A22" s="491" t="s">
        <v>109</v>
      </c>
      <c r="B22" s="491"/>
      <c r="C22" s="491"/>
      <c r="D22" s="78"/>
    </row>
    <row r="23" spans="1:4" s="77" customFormat="1" ht="9.75">
      <c r="A23" s="491" t="s">
        <v>243</v>
      </c>
      <c r="B23" s="491"/>
      <c r="C23" s="491"/>
      <c r="D23" s="78"/>
    </row>
    <row r="24" spans="1:4" s="77" customFormat="1" ht="12">
      <c r="A24" s="70"/>
      <c r="B24" s="82"/>
      <c r="C24" s="69"/>
      <c r="D24" s="78"/>
    </row>
    <row r="25" spans="1:4" s="77" customFormat="1" ht="12">
      <c r="A25" s="82"/>
      <c r="B25" s="82"/>
      <c r="C25" s="82"/>
      <c r="D25" s="78"/>
    </row>
    <row r="26" spans="1:4" s="77" customFormat="1" ht="12">
      <c r="A26" s="70"/>
      <c r="B26" s="82"/>
      <c r="C26" s="82"/>
      <c r="D26" s="78"/>
    </row>
    <row r="27" spans="1:4" s="77" customFormat="1" ht="12">
      <c r="A27" s="69"/>
      <c r="B27" s="82"/>
      <c r="C27" s="81"/>
      <c r="D27" s="78"/>
    </row>
    <row r="28" spans="2:4" s="77" customFormat="1" ht="9.75">
      <c r="B28" s="80"/>
      <c r="D28" s="78"/>
    </row>
    <row r="29" spans="2:4" s="77" customFormat="1" ht="9.75">
      <c r="B29" s="80"/>
      <c r="D29" s="78"/>
    </row>
    <row r="30" spans="1:4" s="77" customFormat="1" ht="9.75">
      <c r="A30" s="76"/>
      <c r="B30" s="79"/>
      <c r="C30" s="79"/>
      <c r="D30" s="78"/>
    </row>
    <row r="31" spans="1:8" ht="12">
      <c r="A31" s="74"/>
      <c r="B31" s="75"/>
      <c r="C31" s="75"/>
      <c r="D31" s="71"/>
      <c r="E31" s="73"/>
      <c r="F31" s="72"/>
      <c r="G31" s="72"/>
      <c r="H31" s="72"/>
    </row>
    <row r="32" spans="1:8" ht="9.75" customHeight="1">
      <c r="A32" s="76"/>
      <c r="B32" s="75"/>
      <c r="C32" s="75"/>
      <c r="D32" s="71"/>
      <c r="E32" s="72"/>
      <c r="F32" s="72"/>
      <c r="G32" s="72"/>
      <c r="H32" s="72"/>
    </row>
    <row r="33" spans="1:8" ht="9.75" customHeight="1">
      <c r="A33" s="76"/>
      <c r="B33" s="75"/>
      <c r="C33" s="75"/>
      <c r="D33" s="71"/>
      <c r="E33" s="73"/>
      <c r="F33" s="72"/>
      <c r="G33" s="72"/>
      <c r="H33" s="72"/>
    </row>
    <row r="34" spans="1:8" ht="9.75" customHeight="1">
      <c r="A34" s="76"/>
      <c r="B34" s="75"/>
      <c r="C34" s="75"/>
      <c r="D34" s="71"/>
      <c r="E34" s="73"/>
      <c r="F34" s="72"/>
      <c r="G34" s="72"/>
      <c r="H34" s="72"/>
    </row>
    <row r="35" spans="1:8" ht="9.75" customHeight="1">
      <c r="A35" s="76"/>
      <c r="B35" s="75"/>
      <c r="C35" s="75"/>
      <c r="D35" s="71"/>
      <c r="E35" s="73"/>
      <c r="F35" s="72"/>
      <c r="G35" s="72"/>
      <c r="H35" s="72"/>
    </row>
    <row r="36" spans="1:8" ht="9.75" customHeight="1">
      <c r="A36" s="76"/>
      <c r="B36" s="75"/>
      <c r="C36" s="74"/>
      <c r="D36" s="71"/>
      <c r="E36" s="73"/>
      <c r="F36" s="72"/>
      <c r="G36" s="72"/>
      <c r="H36" s="72"/>
    </row>
    <row r="37" spans="1:5" ht="12">
      <c r="A37" s="69"/>
      <c r="B37" s="69"/>
      <c r="E37" s="71"/>
    </row>
    <row r="38" spans="1:2" ht="12">
      <c r="A38" s="69"/>
      <c r="B38" s="69"/>
    </row>
    <row r="39" spans="1:2" ht="12">
      <c r="A39" s="69"/>
      <c r="B39" s="69"/>
    </row>
    <row r="40" spans="1:2" ht="12">
      <c r="A40" s="69"/>
      <c r="B40" s="69"/>
    </row>
    <row r="41" spans="1:2" ht="12">
      <c r="A41" s="69"/>
      <c r="B41" s="69"/>
    </row>
    <row r="42" spans="1:2" ht="12">
      <c r="A42" s="69"/>
      <c r="B42" s="69"/>
    </row>
    <row r="43" spans="1:2" ht="12">
      <c r="A43" s="69"/>
      <c r="B43" s="69"/>
    </row>
    <row r="44" spans="1:2" ht="12">
      <c r="A44" s="69"/>
      <c r="B44" s="69"/>
    </row>
    <row r="45" spans="1:2" ht="12">
      <c r="A45" s="69"/>
      <c r="B45" s="69"/>
    </row>
    <row r="46" spans="1:2" ht="12">
      <c r="A46" s="69"/>
      <c r="B46" s="69"/>
    </row>
    <row r="47" spans="1:2" ht="12">
      <c r="A47" s="69"/>
      <c r="B47" s="69"/>
    </row>
    <row r="48" spans="1:2" ht="12">
      <c r="A48" s="69"/>
      <c r="B48" s="69"/>
    </row>
    <row r="49" spans="1:2" ht="12">
      <c r="A49" s="69"/>
      <c r="B49" s="69"/>
    </row>
    <row r="50" spans="1:2" ht="12">
      <c r="A50" s="69"/>
      <c r="B50" s="69"/>
    </row>
    <row r="51" spans="1:2" ht="12">
      <c r="A51" s="69"/>
      <c r="B51" s="69"/>
    </row>
    <row r="52" spans="1:2" ht="12">
      <c r="A52" s="69"/>
      <c r="B52" s="69"/>
    </row>
    <row r="53" spans="1:2" ht="12">
      <c r="A53" s="69"/>
      <c r="B53" s="69"/>
    </row>
    <row r="54" spans="1:2" ht="12">
      <c r="A54" s="69"/>
      <c r="B54" s="69"/>
    </row>
    <row r="55" spans="1:2" ht="12">
      <c r="A55" s="69"/>
      <c r="B55" s="69"/>
    </row>
    <row r="56" spans="1:2" ht="12">
      <c r="A56" s="69"/>
      <c r="B56" s="69"/>
    </row>
    <row r="57" spans="1:2" ht="12">
      <c r="A57" s="69"/>
      <c r="B57" s="69"/>
    </row>
    <row r="58" spans="1:2" ht="12">
      <c r="A58" s="69"/>
      <c r="B58" s="69"/>
    </row>
    <row r="59" spans="1:2" ht="12">
      <c r="A59" s="69"/>
      <c r="B59" s="69"/>
    </row>
    <row r="60" spans="1:2" ht="12">
      <c r="A60" s="69"/>
      <c r="B60" s="69"/>
    </row>
    <row r="61" spans="1:2" ht="12">
      <c r="A61" s="69"/>
      <c r="B61" s="69"/>
    </row>
    <row r="62" spans="1:2" ht="12">
      <c r="A62" s="69"/>
      <c r="B62" s="69"/>
    </row>
    <row r="63" spans="1:2" ht="12">
      <c r="A63" s="69"/>
      <c r="B63" s="69"/>
    </row>
    <row r="64" spans="1:2" ht="12">
      <c r="A64" s="69"/>
      <c r="B64" s="69"/>
    </row>
    <row r="65" spans="1:2" ht="12">
      <c r="A65" s="69"/>
      <c r="B65" s="69"/>
    </row>
    <row r="66" spans="1:2" ht="12">
      <c r="A66" s="69"/>
      <c r="B66" s="69"/>
    </row>
    <row r="67" spans="1:2" ht="12">
      <c r="A67" s="69"/>
      <c r="B67" s="69"/>
    </row>
    <row r="68" spans="1:2" ht="12">
      <c r="A68" s="69"/>
      <c r="B68" s="69"/>
    </row>
    <row r="69" spans="1:2" ht="12">
      <c r="A69" s="69"/>
      <c r="B69" s="69"/>
    </row>
    <row r="70" spans="1:2" ht="12">
      <c r="A70" s="69"/>
      <c r="B70" s="69"/>
    </row>
    <row r="71" spans="1:2" ht="12">
      <c r="A71" s="69"/>
      <c r="B71" s="69"/>
    </row>
    <row r="72" spans="1:2" ht="12">
      <c r="A72" s="69"/>
      <c r="B72" s="69"/>
    </row>
    <row r="73" spans="1:2" ht="12">
      <c r="A73" s="69"/>
      <c r="B73" s="69"/>
    </row>
    <row r="74" spans="1:2" ht="12">
      <c r="A74" s="69"/>
      <c r="B74" s="69"/>
    </row>
    <row r="75" spans="1:2" ht="12">
      <c r="A75" s="69"/>
      <c r="B75" s="69"/>
    </row>
    <row r="76" spans="1:2" ht="12">
      <c r="A76" s="69"/>
      <c r="B76" s="69"/>
    </row>
    <row r="77" spans="1:2" ht="12">
      <c r="A77" s="69"/>
      <c r="B77" s="69"/>
    </row>
    <row r="78" spans="1:2" ht="12">
      <c r="A78" s="69"/>
      <c r="B78" s="69"/>
    </row>
    <row r="79" spans="1:2" ht="12">
      <c r="A79" s="69"/>
      <c r="B79" s="69"/>
    </row>
    <row r="80" spans="1:2" ht="12">
      <c r="A80" s="69"/>
      <c r="B80" s="69"/>
    </row>
    <row r="81" spans="1:2" ht="12">
      <c r="A81" s="69"/>
      <c r="B81" s="69"/>
    </row>
    <row r="82" spans="1:2" ht="12">
      <c r="A82" s="69"/>
      <c r="B82" s="69"/>
    </row>
    <row r="83" spans="1:2" ht="12">
      <c r="A83" s="69"/>
      <c r="B83" s="69"/>
    </row>
    <row r="84" spans="1:2" ht="12">
      <c r="A84" s="69"/>
      <c r="B84" s="69"/>
    </row>
    <row r="85" spans="1:2" ht="12">
      <c r="A85" s="69"/>
      <c r="B85" s="69"/>
    </row>
    <row r="86" spans="1:2" ht="12">
      <c r="A86" s="69"/>
      <c r="B86" s="69"/>
    </row>
    <row r="87" spans="1:2" ht="12">
      <c r="A87" s="69"/>
      <c r="B87" s="69"/>
    </row>
    <row r="88" spans="1:2" ht="12">
      <c r="A88" s="69"/>
      <c r="B88" s="69"/>
    </row>
    <row r="89" spans="1:2" ht="12">
      <c r="A89" s="69"/>
      <c r="B89" s="69"/>
    </row>
    <row r="90" spans="1:2" ht="12">
      <c r="A90" s="69"/>
      <c r="B90" s="69"/>
    </row>
    <row r="91" spans="1:2" ht="12">
      <c r="A91" s="69"/>
      <c r="B91" s="69"/>
    </row>
    <row r="92" spans="1:2" ht="12">
      <c r="A92" s="69"/>
      <c r="B92" s="69"/>
    </row>
    <row r="93" spans="1:2" ht="12">
      <c r="A93" s="69"/>
      <c r="B93" s="69"/>
    </row>
    <row r="94" spans="1:2" ht="12">
      <c r="A94" s="69"/>
      <c r="B94" s="69"/>
    </row>
    <row r="95" spans="1:2" ht="12">
      <c r="A95" s="69"/>
      <c r="B95" s="69"/>
    </row>
    <row r="96" spans="1:2" ht="12">
      <c r="A96" s="69"/>
      <c r="B96" s="69"/>
    </row>
    <row r="97" spans="1:2" ht="12">
      <c r="A97" s="69"/>
      <c r="B97" s="69"/>
    </row>
    <row r="98" spans="1:2" ht="12">
      <c r="A98" s="69"/>
      <c r="B98" s="69"/>
    </row>
    <row r="99" spans="1:2" ht="12">
      <c r="A99" s="69"/>
      <c r="B99" s="69"/>
    </row>
    <row r="100" spans="1:2" ht="12">
      <c r="A100" s="69"/>
      <c r="B100" s="69"/>
    </row>
    <row r="101" spans="1:2" ht="12">
      <c r="A101" s="69"/>
      <c r="B101" s="69"/>
    </row>
    <row r="102" spans="1:2" ht="12">
      <c r="A102" s="69"/>
      <c r="B102" s="69"/>
    </row>
    <row r="103" spans="1:2" ht="12">
      <c r="A103" s="69"/>
      <c r="B103" s="69"/>
    </row>
    <row r="104" spans="1:2" ht="12">
      <c r="A104" s="69"/>
      <c r="B104" s="69"/>
    </row>
    <row r="105" spans="1:2" ht="12">
      <c r="A105" s="69"/>
      <c r="B105" s="69"/>
    </row>
    <row r="106" spans="1:2" ht="12">
      <c r="A106" s="69"/>
      <c r="B106" s="69"/>
    </row>
    <row r="107" spans="1:2" ht="12">
      <c r="A107" s="69"/>
      <c r="B107" s="69"/>
    </row>
    <row r="108" spans="1:2" ht="12">
      <c r="A108" s="69"/>
      <c r="B108" s="69"/>
    </row>
    <row r="109" spans="1:2" ht="12">
      <c r="A109" s="69"/>
      <c r="B109" s="69"/>
    </row>
    <row r="110" spans="1:2" ht="12">
      <c r="A110" s="69"/>
      <c r="B110" s="69"/>
    </row>
    <row r="111" spans="1:2" ht="12">
      <c r="A111" s="69"/>
      <c r="B111" s="69"/>
    </row>
    <row r="112" spans="1:2" ht="12">
      <c r="A112" s="69"/>
      <c r="B112" s="69"/>
    </row>
    <row r="113" spans="1:2" ht="12">
      <c r="A113" s="69"/>
      <c r="B113" s="69"/>
    </row>
    <row r="114" spans="1:2" ht="12">
      <c r="A114" s="69"/>
      <c r="B114" s="69"/>
    </row>
    <row r="115" spans="1:2" ht="12">
      <c r="A115" s="69"/>
      <c r="B115" s="69"/>
    </row>
    <row r="116" spans="1:2" ht="12">
      <c r="A116" s="69"/>
      <c r="B116" s="69"/>
    </row>
    <row r="117" spans="1:2" ht="12">
      <c r="A117" s="69"/>
      <c r="B117" s="69"/>
    </row>
    <row r="118" spans="1:2" ht="12">
      <c r="A118" s="69"/>
      <c r="B118" s="69"/>
    </row>
    <row r="119" spans="1:2" ht="12">
      <c r="A119" s="69"/>
      <c r="B119" s="69"/>
    </row>
    <row r="120" spans="1:2" ht="12">
      <c r="A120" s="69"/>
      <c r="B120" s="69"/>
    </row>
    <row r="121" spans="1:2" ht="12">
      <c r="A121" s="69"/>
      <c r="B121" s="69"/>
    </row>
    <row r="122" spans="1:2" ht="12">
      <c r="A122" s="69"/>
      <c r="B122" s="69"/>
    </row>
    <row r="123" spans="1:2" ht="12">
      <c r="A123" s="69"/>
      <c r="B123" s="69"/>
    </row>
    <row r="124" spans="1:2" ht="12">
      <c r="A124" s="69"/>
      <c r="B124" s="69"/>
    </row>
    <row r="125" spans="1:2" ht="12">
      <c r="A125" s="69"/>
      <c r="B125" s="69"/>
    </row>
    <row r="126" spans="1:2" ht="12">
      <c r="A126" s="69"/>
      <c r="B126" s="69"/>
    </row>
    <row r="127" spans="1:2" ht="12">
      <c r="A127" s="69"/>
      <c r="B127" s="69"/>
    </row>
    <row r="128" spans="1:2" ht="12">
      <c r="A128" s="69"/>
      <c r="B128" s="69"/>
    </row>
    <row r="129" spans="1:2" ht="12">
      <c r="A129" s="69"/>
      <c r="B129" s="69"/>
    </row>
    <row r="130" spans="1:2" ht="12">
      <c r="A130" s="69"/>
      <c r="B130" s="69"/>
    </row>
    <row r="131" spans="1:2" ht="12">
      <c r="A131" s="69"/>
      <c r="B131" s="69"/>
    </row>
    <row r="132" spans="1:2" ht="12">
      <c r="A132" s="69"/>
      <c r="B132" s="69"/>
    </row>
    <row r="133" spans="1:2" ht="12">
      <c r="A133" s="69"/>
      <c r="B133" s="69"/>
    </row>
    <row r="134" spans="1:2" ht="12">
      <c r="A134" s="69"/>
      <c r="B134" s="69"/>
    </row>
    <row r="135" spans="1:2" ht="12">
      <c r="A135" s="69"/>
      <c r="B135" s="69"/>
    </row>
    <row r="136" spans="1:2" ht="12">
      <c r="A136" s="69"/>
      <c r="B136" s="69"/>
    </row>
    <row r="137" spans="1:2" ht="12">
      <c r="A137" s="69"/>
      <c r="B137" s="69"/>
    </row>
    <row r="138" spans="1:2" ht="12">
      <c r="A138" s="69"/>
      <c r="B138" s="69"/>
    </row>
    <row r="139" spans="1:2" ht="12">
      <c r="A139" s="69"/>
      <c r="B139" s="69"/>
    </row>
    <row r="140" spans="1:2" ht="12">
      <c r="A140" s="69"/>
      <c r="B140" s="69"/>
    </row>
    <row r="141" spans="1:2" ht="12">
      <c r="A141" s="69"/>
      <c r="B141" s="69"/>
    </row>
    <row r="142" spans="1:2" ht="12">
      <c r="A142" s="69"/>
      <c r="B142" s="69"/>
    </row>
    <row r="143" spans="1:2" ht="12">
      <c r="A143" s="69"/>
      <c r="B143" s="69"/>
    </row>
    <row r="144" spans="1:2" ht="12">
      <c r="A144" s="69"/>
      <c r="B144" s="69"/>
    </row>
    <row r="145" spans="1:2" ht="12">
      <c r="A145" s="69"/>
      <c r="B145" s="69"/>
    </row>
    <row r="146" spans="1:2" ht="12">
      <c r="A146" s="69"/>
      <c r="B146" s="69"/>
    </row>
    <row r="147" spans="1:2" ht="12">
      <c r="A147" s="69"/>
      <c r="B147" s="69"/>
    </row>
    <row r="148" spans="1:2" ht="12">
      <c r="A148" s="69"/>
      <c r="B148" s="69"/>
    </row>
    <row r="149" spans="1:2" ht="12">
      <c r="A149" s="69"/>
      <c r="B149" s="69"/>
    </row>
    <row r="150" spans="1:2" ht="12">
      <c r="A150" s="69"/>
      <c r="B150" s="69"/>
    </row>
    <row r="151" spans="1:2" ht="12">
      <c r="A151" s="69"/>
      <c r="B151" s="69"/>
    </row>
    <row r="152" spans="1:2" ht="12">
      <c r="A152" s="69"/>
      <c r="B152" s="69"/>
    </row>
    <row r="153" spans="1:2" ht="12">
      <c r="A153" s="69"/>
      <c r="B153" s="69"/>
    </row>
    <row r="154" spans="1:2" ht="12">
      <c r="A154" s="69"/>
      <c r="B154" s="69"/>
    </row>
    <row r="155" spans="1:2" ht="12">
      <c r="A155" s="69"/>
      <c r="B155" s="69"/>
    </row>
    <row r="156" spans="1:2" ht="12">
      <c r="A156" s="69"/>
      <c r="B156" s="69"/>
    </row>
    <row r="157" spans="1:2" ht="12">
      <c r="A157" s="69"/>
      <c r="B157" s="69"/>
    </row>
    <row r="158" spans="1:2" ht="12">
      <c r="A158" s="69"/>
      <c r="B158" s="69"/>
    </row>
    <row r="159" spans="1:2" ht="12">
      <c r="A159" s="69"/>
      <c r="B159" s="69"/>
    </row>
    <row r="160" spans="1:2" ht="12">
      <c r="A160" s="69"/>
      <c r="B160" s="69"/>
    </row>
    <row r="161" spans="1:2" ht="12">
      <c r="A161" s="69"/>
      <c r="B161" s="69"/>
    </row>
    <row r="162" spans="1:2" ht="12">
      <c r="A162" s="69"/>
      <c r="B162" s="69"/>
    </row>
    <row r="163" spans="1:2" ht="12">
      <c r="A163" s="69"/>
      <c r="B163" s="69"/>
    </row>
    <row r="164" spans="1:2" ht="12">
      <c r="A164" s="69"/>
      <c r="B164" s="69"/>
    </row>
    <row r="165" spans="1:2" ht="12">
      <c r="A165" s="69"/>
      <c r="B165" s="69"/>
    </row>
    <row r="166" spans="1:2" ht="12">
      <c r="A166" s="69"/>
      <c r="B166" s="69"/>
    </row>
    <row r="167" spans="1:2" ht="12">
      <c r="A167" s="69"/>
      <c r="B167" s="69"/>
    </row>
    <row r="168" spans="1:2" ht="12">
      <c r="A168" s="69"/>
      <c r="B168" s="69"/>
    </row>
    <row r="169" spans="1:2" ht="12">
      <c r="A169" s="69"/>
      <c r="B169" s="69"/>
    </row>
    <row r="170" spans="1:2" ht="12">
      <c r="A170" s="69"/>
      <c r="B170" s="69"/>
    </row>
    <row r="171" spans="1:2" ht="12">
      <c r="A171" s="69"/>
      <c r="B171" s="69"/>
    </row>
    <row r="172" spans="1:2" ht="12">
      <c r="A172" s="69"/>
      <c r="B172" s="69"/>
    </row>
    <row r="173" spans="1:2" ht="12">
      <c r="A173" s="69"/>
      <c r="B173" s="69"/>
    </row>
    <row r="174" spans="1:2" ht="12">
      <c r="A174" s="69"/>
      <c r="B174" s="69"/>
    </row>
    <row r="175" spans="1:2" ht="12">
      <c r="A175" s="69"/>
      <c r="B175" s="69"/>
    </row>
    <row r="176" spans="1:2" ht="12">
      <c r="A176" s="69"/>
      <c r="B176" s="69"/>
    </row>
    <row r="177" spans="1:2" ht="12">
      <c r="A177" s="69"/>
      <c r="B177" s="69"/>
    </row>
    <row r="178" spans="1:2" ht="12">
      <c r="A178" s="69"/>
      <c r="B178" s="69"/>
    </row>
    <row r="179" spans="1:2" ht="12">
      <c r="A179" s="69"/>
      <c r="B179" s="69"/>
    </row>
    <row r="180" spans="1:2" ht="12">
      <c r="A180" s="69"/>
      <c r="B180" s="69"/>
    </row>
    <row r="181" spans="1:2" ht="12">
      <c r="A181" s="69"/>
      <c r="B181" s="69"/>
    </row>
    <row r="182" spans="1:2" ht="12">
      <c r="A182" s="69"/>
      <c r="B182" s="69"/>
    </row>
    <row r="183" spans="1:2" ht="12">
      <c r="A183" s="69"/>
      <c r="B183" s="69"/>
    </row>
    <row r="184" spans="1:2" ht="12">
      <c r="A184" s="69"/>
      <c r="B184" s="69"/>
    </row>
    <row r="185" spans="1:2" ht="12">
      <c r="A185" s="69"/>
      <c r="B185" s="69"/>
    </row>
    <row r="186" spans="1:2" ht="12">
      <c r="A186" s="69"/>
      <c r="B186" s="69"/>
    </row>
    <row r="187" spans="1:2" ht="12">
      <c r="A187" s="69"/>
      <c r="B187" s="69"/>
    </row>
    <row r="188" spans="1:2" ht="12">
      <c r="A188" s="69"/>
      <c r="B188" s="69"/>
    </row>
    <row r="189" spans="1:2" ht="12">
      <c r="A189" s="69"/>
      <c r="B189" s="69"/>
    </row>
    <row r="190" spans="1:2" ht="12">
      <c r="A190" s="69"/>
      <c r="B190" s="69"/>
    </row>
    <row r="191" spans="1:2" ht="12">
      <c r="A191" s="69"/>
      <c r="B191" s="69"/>
    </row>
    <row r="192" spans="1:2" ht="12">
      <c r="A192" s="69"/>
      <c r="B192" s="69"/>
    </row>
    <row r="193" spans="1:2" ht="12">
      <c r="A193" s="69"/>
      <c r="B193" s="69"/>
    </row>
    <row r="194" spans="1:2" ht="12">
      <c r="A194" s="69"/>
      <c r="B194" s="69"/>
    </row>
    <row r="195" spans="1:2" ht="12">
      <c r="A195" s="69"/>
      <c r="B195" s="69"/>
    </row>
    <row r="196" spans="1:2" ht="12">
      <c r="A196" s="69"/>
      <c r="B196" s="69"/>
    </row>
    <row r="197" spans="1:2" ht="12">
      <c r="A197" s="69"/>
      <c r="B197" s="69"/>
    </row>
    <row r="198" spans="1:2" ht="12">
      <c r="A198" s="69"/>
      <c r="B198" s="69"/>
    </row>
    <row r="199" spans="1:2" ht="12">
      <c r="A199" s="69"/>
      <c r="B199" s="69"/>
    </row>
    <row r="200" spans="1:2" ht="12">
      <c r="A200" s="69"/>
      <c r="B200" s="69"/>
    </row>
    <row r="201" spans="1:2" ht="12">
      <c r="A201" s="69"/>
      <c r="B201" s="69"/>
    </row>
    <row r="202" spans="1:2" ht="12">
      <c r="A202" s="69"/>
      <c r="B202" s="69"/>
    </row>
    <row r="203" spans="1:2" ht="12">
      <c r="A203" s="69"/>
      <c r="B203" s="69"/>
    </row>
    <row r="204" spans="1:2" ht="12">
      <c r="A204" s="69"/>
      <c r="B204" s="69"/>
    </row>
    <row r="205" spans="1:2" ht="12">
      <c r="A205" s="69"/>
      <c r="B205" s="69"/>
    </row>
    <row r="206" spans="1:2" ht="12">
      <c r="A206" s="69"/>
      <c r="B206" s="69"/>
    </row>
    <row r="207" spans="1:2" ht="12">
      <c r="A207" s="69"/>
      <c r="B207" s="69"/>
    </row>
    <row r="208" spans="1:2" ht="12">
      <c r="A208" s="69"/>
      <c r="B208" s="69"/>
    </row>
    <row r="209" spans="1:2" ht="12">
      <c r="A209" s="69"/>
      <c r="B209" s="69"/>
    </row>
    <row r="210" spans="1:2" ht="12">
      <c r="A210" s="69"/>
      <c r="B210" s="69"/>
    </row>
    <row r="211" spans="1:2" ht="12">
      <c r="A211" s="69"/>
      <c r="B211" s="69"/>
    </row>
    <row r="212" spans="1:2" ht="12">
      <c r="A212" s="69"/>
      <c r="B212" s="69"/>
    </row>
    <row r="213" spans="1:2" ht="12">
      <c r="A213" s="69"/>
      <c r="B213" s="69"/>
    </row>
    <row r="214" spans="1:2" ht="12">
      <c r="A214" s="69"/>
      <c r="B214" s="69"/>
    </row>
    <row r="215" spans="1:2" ht="12">
      <c r="A215" s="69"/>
      <c r="B215" s="69"/>
    </row>
    <row r="216" spans="1:2" ht="12">
      <c r="A216" s="69"/>
      <c r="B216" s="69"/>
    </row>
    <row r="217" spans="1:2" ht="12">
      <c r="A217" s="69"/>
      <c r="B217" s="69"/>
    </row>
    <row r="218" spans="1:2" ht="12">
      <c r="A218" s="69"/>
      <c r="B218" s="69"/>
    </row>
    <row r="219" spans="1:2" ht="12">
      <c r="A219" s="69"/>
      <c r="B219" s="69"/>
    </row>
    <row r="220" spans="1:2" ht="12">
      <c r="A220" s="69"/>
      <c r="B220" s="69"/>
    </row>
    <row r="221" spans="1:2" ht="12">
      <c r="A221" s="69"/>
      <c r="B221" s="69"/>
    </row>
    <row r="222" spans="1:2" ht="12">
      <c r="A222" s="69"/>
      <c r="B222" s="69"/>
    </row>
    <row r="223" spans="1:2" ht="12">
      <c r="A223" s="69"/>
      <c r="B223" s="69"/>
    </row>
    <row r="224" spans="1:2" ht="12">
      <c r="A224" s="69"/>
      <c r="B224" s="69"/>
    </row>
    <row r="225" spans="1:2" ht="12">
      <c r="A225" s="69"/>
      <c r="B225" s="69"/>
    </row>
    <row r="226" spans="1:2" ht="12">
      <c r="A226" s="69"/>
      <c r="B226" s="69"/>
    </row>
    <row r="227" spans="1:2" ht="12">
      <c r="A227" s="69"/>
      <c r="B227" s="69"/>
    </row>
    <row r="228" spans="1:2" ht="12">
      <c r="A228" s="69"/>
      <c r="B228" s="69"/>
    </row>
    <row r="229" spans="1:2" ht="12">
      <c r="A229" s="69"/>
      <c r="B229" s="69"/>
    </row>
    <row r="230" spans="1:2" ht="12">
      <c r="A230" s="69"/>
      <c r="B230" s="69"/>
    </row>
    <row r="231" spans="1:2" ht="12">
      <c r="A231" s="69"/>
      <c r="B231" s="69"/>
    </row>
    <row r="232" spans="1:2" ht="12">
      <c r="A232" s="69"/>
      <c r="B232" s="69"/>
    </row>
    <row r="233" spans="1:2" ht="12">
      <c r="A233" s="69"/>
      <c r="B233" s="69"/>
    </row>
    <row r="234" spans="1:2" ht="12">
      <c r="A234" s="69"/>
      <c r="B234" s="69"/>
    </row>
    <row r="235" spans="1:2" ht="12">
      <c r="A235" s="69"/>
      <c r="B235" s="69"/>
    </row>
    <row r="236" spans="1:2" ht="12">
      <c r="A236" s="69"/>
      <c r="B236" s="69"/>
    </row>
    <row r="237" spans="1:2" ht="12">
      <c r="A237" s="69"/>
      <c r="B237" s="69"/>
    </row>
    <row r="238" spans="1:2" ht="12">
      <c r="A238" s="69"/>
      <c r="B238" s="69"/>
    </row>
    <row r="239" spans="1:2" ht="12">
      <c r="A239" s="69"/>
      <c r="B239" s="69"/>
    </row>
    <row r="240" spans="1:2" ht="12">
      <c r="A240" s="69"/>
      <c r="B240" s="69"/>
    </row>
    <row r="241" spans="1:2" ht="12">
      <c r="A241" s="69"/>
      <c r="B241" s="69"/>
    </row>
    <row r="242" spans="1:2" ht="12">
      <c r="A242" s="69"/>
      <c r="B242" s="69"/>
    </row>
    <row r="243" spans="1:2" ht="12">
      <c r="A243" s="69"/>
      <c r="B243" s="69"/>
    </row>
    <row r="244" spans="1:2" ht="12">
      <c r="A244" s="69"/>
      <c r="B244" s="69"/>
    </row>
    <row r="245" spans="1:2" ht="12">
      <c r="A245" s="69"/>
      <c r="B245" s="69"/>
    </row>
    <row r="246" spans="1:2" ht="12">
      <c r="A246" s="69"/>
      <c r="B246" s="69"/>
    </row>
    <row r="247" spans="1:2" ht="12">
      <c r="A247" s="69"/>
      <c r="B247" s="69"/>
    </row>
    <row r="248" spans="1:2" ht="12">
      <c r="A248" s="69"/>
      <c r="B248" s="69"/>
    </row>
    <row r="249" spans="1:2" ht="12">
      <c r="A249" s="69"/>
      <c r="B249" s="69"/>
    </row>
    <row r="250" spans="1:2" ht="12">
      <c r="A250" s="69"/>
      <c r="B250" s="69"/>
    </row>
    <row r="251" spans="1:2" ht="12">
      <c r="A251" s="69"/>
      <c r="B251" s="69"/>
    </row>
    <row r="252" spans="1:2" ht="12">
      <c r="A252" s="69"/>
      <c r="B252" s="69"/>
    </row>
    <row r="253" spans="1:2" ht="12">
      <c r="A253" s="69"/>
      <c r="B253" s="69"/>
    </row>
    <row r="254" spans="1:2" ht="12">
      <c r="A254" s="69"/>
      <c r="B254" s="69"/>
    </row>
    <row r="255" spans="1:2" ht="12">
      <c r="A255" s="69"/>
      <c r="B255" s="69"/>
    </row>
    <row r="256" spans="1:2" ht="12">
      <c r="A256" s="69"/>
      <c r="B256" s="69"/>
    </row>
    <row r="257" spans="1:2" ht="12">
      <c r="A257" s="69"/>
      <c r="B257" s="69"/>
    </row>
    <row r="258" spans="1:2" ht="12">
      <c r="A258" s="69"/>
      <c r="B258" s="69"/>
    </row>
    <row r="259" spans="1:2" ht="12">
      <c r="A259" s="69"/>
      <c r="B259" s="69"/>
    </row>
    <row r="260" spans="1:2" ht="12">
      <c r="A260" s="69"/>
      <c r="B260" s="69"/>
    </row>
    <row r="261" spans="1:2" ht="12">
      <c r="A261" s="69"/>
      <c r="B261" s="69"/>
    </row>
    <row r="262" spans="1:2" ht="12">
      <c r="A262" s="69"/>
      <c r="B262" s="69"/>
    </row>
    <row r="263" spans="1:2" ht="12">
      <c r="A263" s="69"/>
      <c r="B263" s="69"/>
    </row>
    <row r="264" spans="1:2" ht="12">
      <c r="A264" s="69"/>
      <c r="B264" s="69"/>
    </row>
    <row r="265" spans="1:2" ht="12">
      <c r="A265" s="69"/>
      <c r="B265" s="69"/>
    </row>
    <row r="266" spans="1:2" ht="12">
      <c r="A266" s="69"/>
      <c r="B266" s="69"/>
    </row>
    <row r="267" spans="1:2" ht="12">
      <c r="A267" s="69"/>
      <c r="B267" s="69"/>
    </row>
    <row r="268" spans="1:2" ht="12">
      <c r="A268" s="69"/>
      <c r="B268" s="69"/>
    </row>
    <row r="269" spans="1:2" ht="12">
      <c r="A269" s="69"/>
      <c r="B269" s="69"/>
    </row>
    <row r="270" spans="1:2" ht="12">
      <c r="A270" s="69"/>
      <c r="B270" s="69"/>
    </row>
    <row r="271" spans="1:2" ht="12">
      <c r="A271" s="69"/>
      <c r="B271" s="69"/>
    </row>
    <row r="272" spans="1:2" ht="12">
      <c r="A272" s="69"/>
      <c r="B272" s="69"/>
    </row>
    <row r="273" spans="1:2" ht="12">
      <c r="A273" s="69"/>
      <c r="B273" s="69"/>
    </row>
    <row r="274" spans="1:2" ht="12">
      <c r="A274" s="69"/>
      <c r="B274" s="69"/>
    </row>
    <row r="275" spans="1:2" ht="12">
      <c r="A275" s="69"/>
      <c r="B275" s="69"/>
    </row>
    <row r="276" spans="1:2" ht="12">
      <c r="A276" s="69"/>
      <c r="B276" s="69"/>
    </row>
    <row r="277" spans="1:2" ht="12">
      <c r="A277" s="69"/>
      <c r="B277" s="69"/>
    </row>
    <row r="278" spans="1:2" ht="12">
      <c r="A278" s="69"/>
      <c r="B278" s="69"/>
    </row>
    <row r="279" spans="1:2" ht="12">
      <c r="A279" s="69"/>
      <c r="B279" s="69"/>
    </row>
    <row r="280" spans="1:2" ht="12">
      <c r="A280" s="69"/>
      <c r="B280" s="69"/>
    </row>
    <row r="281" spans="1:2" ht="12">
      <c r="A281" s="69"/>
      <c r="B281" s="69"/>
    </row>
    <row r="282" spans="1:2" ht="12">
      <c r="A282" s="69"/>
      <c r="B282" s="69"/>
    </row>
    <row r="283" spans="1:2" ht="12">
      <c r="A283" s="69"/>
      <c r="B283" s="69"/>
    </row>
    <row r="284" spans="1:2" ht="12">
      <c r="A284" s="69"/>
      <c r="B284" s="69"/>
    </row>
    <row r="285" spans="1:2" ht="12">
      <c r="A285" s="69"/>
      <c r="B285" s="69"/>
    </row>
    <row r="286" spans="1:2" ht="12">
      <c r="A286" s="69"/>
      <c r="B286" s="69"/>
    </row>
    <row r="287" spans="1:2" ht="12">
      <c r="A287" s="69"/>
      <c r="B287" s="69"/>
    </row>
    <row r="288" spans="1:2" ht="12">
      <c r="A288" s="69"/>
      <c r="B288" s="69"/>
    </row>
    <row r="289" spans="1:2" ht="12">
      <c r="A289" s="69"/>
      <c r="B289" s="69"/>
    </row>
    <row r="290" spans="1:2" ht="12">
      <c r="A290" s="69"/>
      <c r="B290" s="69"/>
    </row>
    <row r="291" spans="1:2" ht="12">
      <c r="A291" s="69"/>
      <c r="B291" s="69"/>
    </row>
    <row r="292" spans="1:2" ht="12">
      <c r="A292" s="69"/>
      <c r="B292" s="69"/>
    </row>
    <row r="293" spans="1:2" ht="12">
      <c r="A293" s="69"/>
      <c r="B293" s="69"/>
    </row>
    <row r="294" spans="1:2" ht="12">
      <c r="A294" s="69"/>
      <c r="B294" s="69"/>
    </row>
    <row r="295" spans="1:2" ht="12">
      <c r="A295" s="69"/>
      <c r="B295" s="69"/>
    </row>
    <row r="296" spans="1:2" ht="12">
      <c r="A296" s="69"/>
      <c r="B296" s="69"/>
    </row>
    <row r="297" spans="1:2" ht="12">
      <c r="A297" s="69"/>
      <c r="B297" s="69"/>
    </row>
    <row r="298" spans="1:2" ht="12">
      <c r="A298" s="69"/>
      <c r="B298" s="69"/>
    </row>
    <row r="299" spans="1:2" ht="12">
      <c r="A299" s="69"/>
      <c r="B299" s="69"/>
    </row>
    <row r="300" spans="1:2" ht="12">
      <c r="A300" s="69"/>
      <c r="B300" s="69"/>
    </row>
    <row r="301" spans="1:2" ht="12">
      <c r="A301" s="69"/>
      <c r="B301" s="69"/>
    </row>
    <row r="302" spans="1:2" ht="12">
      <c r="A302" s="69"/>
      <c r="B302" s="69"/>
    </row>
    <row r="303" spans="1:2" ht="12">
      <c r="A303" s="69"/>
      <c r="B303" s="69"/>
    </row>
    <row r="304" spans="1:2" ht="12">
      <c r="A304" s="69"/>
      <c r="B304" s="69"/>
    </row>
    <row r="305" spans="1:2" ht="12">
      <c r="A305" s="69"/>
      <c r="B305" s="69"/>
    </row>
    <row r="306" spans="1:2" ht="12">
      <c r="A306" s="69"/>
      <c r="B306" s="69"/>
    </row>
    <row r="307" spans="1:2" ht="12">
      <c r="A307" s="69"/>
      <c r="B307" s="69"/>
    </row>
    <row r="308" spans="1:2" ht="12">
      <c r="A308" s="69"/>
      <c r="B308" s="69"/>
    </row>
    <row r="309" spans="1:2" ht="12">
      <c r="A309" s="69"/>
      <c r="B309" s="69"/>
    </row>
    <row r="310" spans="1:2" ht="12">
      <c r="A310" s="69"/>
      <c r="B310" s="69"/>
    </row>
    <row r="311" spans="1:2" ht="12">
      <c r="A311" s="69"/>
      <c r="B311" s="69"/>
    </row>
    <row r="312" spans="1:2" ht="12">
      <c r="A312" s="69"/>
      <c r="B312" s="69"/>
    </row>
    <row r="313" spans="1:2" ht="12">
      <c r="A313" s="69"/>
      <c r="B313" s="69"/>
    </row>
    <row r="314" spans="1:2" ht="12">
      <c r="A314" s="69"/>
      <c r="B314" s="69"/>
    </row>
    <row r="315" spans="1:2" ht="12">
      <c r="A315" s="69"/>
      <c r="B315" s="69"/>
    </row>
    <row r="316" spans="1:2" ht="12">
      <c r="A316" s="69"/>
      <c r="B316" s="69"/>
    </row>
    <row r="317" spans="1:2" ht="12">
      <c r="A317" s="69"/>
      <c r="B317" s="69"/>
    </row>
    <row r="318" spans="1:2" ht="12">
      <c r="A318" s="69"/>
      <c r="B318" s="69"/>
    </row>
    <row r="319" spans="1:2" ht="12">
      <c r="A319" s="69"/>
      <c r="B319" s="69"/>
    </row>
    <row r="320" spans="1:2" ht="12">
      <c r="A320" s="69"/>
      <c r="B320" s="69"/>
    </row>
    <row r="321" spans="1:2" ht="12">
      <c r="A321" s="69"/>
      <c r="B321" s="69"/>
    </row>
    <row r="322" spans="1:2" ht="12">
      <c r="A322" s="69"/>
      <c r="B322" s="69"/>
    </row>
    <row r="323" spans="1:2" ht="12">
      <c r="A323" s="69"/>
      <c r="B323" s="69"/>
    </row>
    <row r="324" spans="1:2" ht="12">
      <c r="A324" s="69"/>
      <c r="B324" s="69"/>
    </row>
    <row r="325" spans="1:2" ht="12">
      <c r="A325" s="69"/>
      <c r="B325" s="69"/>
    </row>
    <row r="326" spans="1:2" ht="12">
      <c r="A326" s="69"/>
      <c r="B326" s="69"/>
    </row>
    <row r="327" spans="1:2" ht="12">
      <c r="A327" s="69"/>
      <c r="B327" s="69"/>
    </row>
    <row r="328" spans="1:2" ht="12">
      <c r="A328" s="69"/>
      <c r="B328" s="69"/>
    </row>
    <row r="329" spans="1:2" ht="12">
      <c r="A329" s="69"/>
      <c r="B329" s="69"/>
    </row>
    <row r="330" spans="1:2" ht="12">
      <c r="A330" s="69"/>
      <c r="B330" s="69"/>
    </row>
    <row r="331" spans="1:2" ht="12">
      <c r="A331" s="69"/>
      <c r="B331" s="69"/>
    </row>
    <row r="332" spans="1:2" ht="12">
      <c r="A332" s="69"/>
      <c r="B332" s="69"/>
    </row>
    <row r="333" spans="1:2" ht="12">
      <c r="A333" s="69"/>
      <c r="B333" s="69"/>
    </row>
    <row r="334" spans="1:2" ht="12">
      <c r="A334" s="69"/>
      <c r="B334" s="69"/>
    </row>
    <row r="335" spans="1:2" ht="12">
      <c r="A335" s="69"/>
      <c r="B335" s="69"/>
    </row>
    <row r="336" spans="1:2" ht="12">
      <c r="A336" s="69"/>
      <c r="B336" s="69"/>
    </row>
    <row r="337" spans="1:2" ht="12">
      <c r="A337" s="69"/>
      <c r="B337" s="69"/>
    </row>
    <row r="338" spans="1:2" ht="12">
      <c r="A338" s="69"/>
      <c r="B338" s="69"/>
    </row>
    <row r="339" spans="1:2" ht="12">
      <c r="A339" s="69"/>
      <c r="B339" s="69"/>
    </row>
    <row r="340" spans="1:2" ht="12">
      <c r="A340" s="69"/>
      <c r="B340" s="69"/>
    </row>
    <row r="341" spans="1:2" ht="12">
      <c r="A341" s="69"/>
      <c r="B341" s="69"/>
    </row>
    <row r="342" spans="1:2" ht="12">
      <c r="A342" s="69"/>
      <c r="B342" s="69"/>
    </row>
    <row r="343" spans="1:2" ht="12">
      <c r="A343" s="69"/>
      <c r="B343" s="69"/>
    </row>
    <row r="344" spans="1:2" ht="12">
      <c r="A344" s="69"/>
      <c r="B344" s="69"/>
    </row>
    <row r="345" spans="1:2" ht="12">
      <c r="A345" s="69"/>
      <c r="B345" s="69"/>
    </row>
    <row r="346" spans="1:2" ht="12">
      <c r="A346" s="69"/>
      <c r="B346" s="69"/>
    </row>
    <row r="347" spans="1:2" ht="12">
      <c r="A347" s="69"/>
      <c r="B347" s="69"/>
    </row>
    <row r="348" spans="1:2" ht="12">
      <c r="A348" s="69"/>
      <c r="B348" s="69"/>
    </row>
    <row r="349" spans="1:2" ht="12">
      <c r="A349" s="69"/>
      <c r="B349" s="69"/>
    </row>
    <row r="350" spans="1:2" ht="12">
      <c r="A350" s="69"/>
      <c r="B350" s="69"/>
    </row>
    <row r="351" spans="1:2" ht="12">
      <c r="A351" s="69"/>
      <c r="B351" s="69"/>
    </row>
    <row r="352" spans="1:2" ht="12">
      <c r="A352" s="69"/>
      <c r="B352" s="69"/>
    </row>
    <row r="353" spans="1:2" ht="12">
      <c r="A353" s="69"/>
      <c r="B353" s="69"/>
    </row>
    <row r="354" spans="1:2" ht="12">
      <c r="A354" s="69"/>
      <c r="B354" s="69"/>
    </row>
    <row r="355" spans="1:2" ht="12">
      <c r="A355" s="69"/>
      <c r="B355" s="69"/>
    </row>
    <row r="356" spans="1:2" ht="12">
      <c r="A356" s="69"/>
      <c r="B356" s="69"/>
    </row>
    <row r="357" spans="1:2" ht="12">
      <c r="A357" s="69"/>
      <c r="B357" s="69"/>
    </row>
    <row r="358" spans="1:2" ht="12">
      <c r="A358" s="69"/>
      <c r="B358" s="69"/>
    </row>
    <row r="359" spans="1:2" ht="12">
      <c r="A359" s="69"/>
      <c r="B359" s="69"/>
    </row>
    <row r="360" spans="1:2" ht="12">
      <c r="A360" s="69"/>
      <c r="B360" s="69"/>
    </row>
    <row r="361" spans="1:2" ht="12">
      <c r="A361" s="69"/>
      <c r="B361" s="69"/>
    </row>
    <row r="362" spans="1:2" ht="12">
      <c r="A362" s="69"/>
      <c r="B362" s="69"/>
    </row>
    <row r="363" spans="1:2" ht="12">
      <c r="A363" s="69"/>
      <c r="B363" s="69"/>
    </row>
    <row r="364" spans="1:2" ht="12">
      <c r="A364" s="69"/>
      <c r="B364" s="69"/>
    </row>
    <row r="365" spans="1:2" ht="12">
      <c r="A365" s="69"/>
      <c r="B365" s="69"/>
    </row>
    <row r="366" spans="1:2" ht="12">
      <c r="A366" s="69"/>
      <c r="B366" s="69"/>
    </row>
    <row r="367" spans="1:2" ht="12">
      <c r="A367" s="69"/>
      <c r="B367" s="69"/>
    </row>
    <row r="368" spans="1:2" ht="12">
      <c r="A368" s="69"/>
      <c r="B368" s="69"/>
    </row>
    <row r="369" spans="1:2" ht="12">
      <c r="A369" s="69"/>
      <c r="B369" s="69"/>
    </row>
    <row r="370" spans="1:2" ht="12">
      <c r="A370" s="69"/>
      <c r="B370" s="69"/>
    </row>
    <row r="371" spans="1:2" ht="12">
      <c r="A371" s="69"/>
      <c r="B371" s="69"/>
    </row>
    <row r="372" spans="1:2" ht="12">
      <c r="A372" s="69"/>
      <c r="B372" s="69"/>
    </row>
    <row r="373" spans="1:2" ht="12">
      <c r="A373" s="69"/>
      <c r="B373" s="69"/>
    </row>
    <row r="374" spans="1:2" ht="12">
      <c r="A374" s="69"/>
      <c r="B374" s="69"/>
    </row>
    <row r="375" spans="1:2" ht="12">
      <c r="A375" s="69"/>
      <c r="B375" s="69"/>
    </row>
    <row r="376" spans="1:2" ht="12">
      <c r="A376" s="69"/>
      <c r="B376" s="69"/>
    </row>
    <row r="377" spans="1:2" ht="12">
      <c r="A377" s="69"/>
      <c r="B377" s="69"/>
    </row>
    <row r="378" spans="1:2" ht="12">
      <c r="A378" s="69"/>
      <c r="B378" s="69"/>
    </row>
    <row r="379" spans="1:2" ht="12">
      <c r="A379" s="69"/>
      <c r="B379" s="69"/>
    </row>
    <row r="380" spans="1:2" ht="12">
      <c r="A380" s="69"/>
      <c r="B380" s="69"/>
    </row>
    <row r="381" spans="1:2" ht="12">
      <c r="A381" s="69"/>
      <c r="B381" s="69"/>
    </row>
    <row r="382" spans="1:2" ht="12">
      <c r="A382" s="69"/>
      <c r="B382" s="69"/>
    </row>
    <row r="383" spans="1:2" ht="12">
      <c r="A383" s="69"/>
      <c r="B383" s="69"/>
    </row>
    <row r="384" spans="1:2" ht="12">
      <c r="A384" s="69"/>
      <c r="B384" s="69"/>
    </row>
    <row r="385" spans="1:2" ht="12">
      <c r="A385" s="69"/>
      <c r="B385" s="69"/>
    </row>
    <row r="386" spans="1:2" ht="12">
      <c r="A386" s="69"/>
      <c r="B386" s="69"/>
    </row>
    <row r="387" spans="1:2" ht="12">
      <c r="A387" s="69"/>
      <c r="B387" s="69"/>
    </row>
    <row r="388" spans="1:2" ht="12">
      <c r="A388" s="69"/>
      <c r="B388" s="69"/>
    </row>
    <row r="389" spans="1:2" ht="12">
      <c r="A389" s="69"/>
      <c r="B389" s="69"/>
    </row>
    <row r="390" spans="1:2" ht="12">
      <c r="A390" s="69"/>
      <c r="B390" s="69"/>
    </row>
    <row r="391" spans="1:2" ht="12">
      <c r="A391" s="69"/>
      <c r="B391" s="69"/>
    </row>
    <row r="392" spans="1:2" ht="12">
      <c r="A392" s="69"/>
      <c r="B392" s="69"/>
    </row>
    <row r="393" spans="1:2" ht="12">
      <c r="A393" s="69"/>
      <c r="B393" s="69"/>
    </row>
    <row r="394" spans="1:2" ht="12">
      <c r="A394" s="69"/>
      <c r="B394" s="69"/>
    </row>
    <row r="395" spans="1:2" ht="12">
      <c r="A395" s="69"/>
      <c r="B395" s="69"/>
    </row>
    <row r="396" spans="1:2" ht="12">
      <c r="A396" s="69"/>
      <c r="B396" s="69"/>
    </row>
    <row r="397" spans="1:2" ht="12">
      <c r="A397" s="69"/>
      <c r="B397" s="69"/>
    </row>
    <row r="398" spans="1:2" ht="12">
      <c r="A398" s="69"/>
      <c r="B398" s="69"/>
    </row>
    <row r="399" spans="1:2" ht="12">
      <c r="A399" s="69"/>
      <c r="B399" s="69"/>
    </row>
    <row r="400" spans="1:2" ht="12">
      <c r="A400" s="69"/>
      <c r="B400" s="69"/>
    </row>
    <row r="401" spans="1:2" ht="12">
      <c r="A401" s="69"/>
      <c r="B401" s="69"/>
    </row>
    <row r="402" spans="1:2" ht="12">
      <c r="A402" s="69"/>
      <c r="B402" s="69"/>
    </row>
    <row r="403" spans="1:2" ht="12">
      <c r="A403" s="69"/>
      <c r="B403" s="69"/>
    </row>
    <row r="404" spans="1:2" ht="12">
      <c r="A404" s="69"/>
      <c r="B404" s="69"/>
    </row>
    <row r="405" spans="1:2" ht="12">
      <c r="A405" s="69"/>
      <c r="B405" s="69"/>
    </row>
    <row r="406" spans="1:2" ht="12">
      <c r="A406" s="69"/>
      <c r="B406" s="69"/>
    </row>
    <row r="407" spans="1:2" ht="12">
      <c r="A407" s="69"/>
      <c r="B407" s="69"/>
    </row>
    <row r="408" spans="1:2" ht="12">
      <c r="A408" s="69"/>
      <c r="B408" s="69"/>
    </row>
    <row r="409" spans="1:2" ht="12">
      <c r="A409" s="69"/>
      <c r="B409" s="69"/>
    </row>
    <row r="410" spans="1:2" ht="12">
      <c r="A410" s="69"/>
      <c r="B410" s="69"/>
    </row>
    <row r="411" spans="1:2" ht="12">
      <c r="A411" s="69"/>
      <c r="B411" s="69"/>
    </row>
    <row r="412" spans="1:2" ht="12">
      <c r="A412" s="69"/>
      <c r="B412" s="69"/>
    </row>
    <row r="413" spans="1:2" ht="12">
      <c r="A413" s="69"/>
      <c r="B413" s="69"/>
    </row>
    <row r="414" spans="1:2" ht="12">
      <c r="A414" s="69"/>
      <c r="B414" s="69"/>
    </row>
    <row r="415" spans="1:2" ht="12">
      <c r="A415" s="69"/>
      <c r="B415" s="69"/>
    </row>
    <row r="416" spans="1:2" ht="12">
      <c r="A416" s="69"/>
      <c r="B416" s="69"/>
    </row>
    <row r="417" spans="1:2" ht="12">
      <c r="A417" s="69"/>
      <c r="B417" s="69"/>
    </row>
    <row r="418" spans="1:2" ht="12">
      <c r="A418" s="69"/>
      <c r="B418" s="69"/>
    </row>
    <row r="419" spans="1:2" ht="12">
      <c r="A419" s="69"/>
      <c r="B419" s="69"/>
    </row>
    <row r="420" spans="1:2" ht="12">
      <c r="A420" s="69"/>
      <c r="B420" s="69"/>
    </row>
    <row r="421" spans="1:2" ht="12">
      <c r="A421" s="69"/>
      <c r="B421" s="69"/>
    </row>
    <row r="422" spans="1:2" ht="12">
      <c r="A422" s="69"/>
      <c r="B422" s="69"/>
    </row>
    <row r="423" spans="1:2" ht="12">
      <c r="A423" s="69"/>
      <c r="B423" s="69"/>
    </row>
    <row r="424" spans="1:2" ht="12">
      <c r="A424" s="69"/>
      <c r="B424" s="69"/>
    </row>
    <row r="425" spans="1:2" ht="12">
      <c r="A425" s="69"/>
      <c r="B425" s="69"/>
    </row>
    <row r="426" spans="1:2" ht="12">
      <c r="A426" s="69"/>
      <c r="B426" s="69"/>
    </row>
    <row r="427" spans="1:2" ht="12">
      <c r="A427" s="69"/>
      <c r="B427" s="69"/>
    </row>
    <row r="428" spans="1:2" ht="12">
      <c r="A428" s="69"/>
      <c r="B428" s="69"/>
    </row>
    <row r="429" spans="1:2" ht="12">
      <c r="A429" s="69"/>
      <c r="B429" s="69"/>
    </row>
    <row r="430" spans="1:2" ht="12">
      <c r="A430" s="69"/>
      <c r="B430" s="69"/>
    </row>
    <row r="431" spans="1:2" ht="12">
      <c r="A431" s="69"/>
      <c r="B431" s="69"/>
    </row>
    <row r="432" spans="1:2" ht="12">
      <c r="A432" s="69"/>
      <c r="B432" s="69"/>
    </row>
    <row r="433" spans="1:2" ht="12">
      <c r="A433" s="69"/>
      <c r="B433" s="69"/>
    </row>
    <row r="434" spans="1:2" ht="12">
      <c r="A434" s="69"/>
      <c r="B434" s="69"/>
    </row>
    <row r="435" spans="1:2" ht="12">
      <c r="A435" s="69"/>
      <c r="B435" s="69"/>
    </row>
    <row r="436" spans="1:2" ht="12">
      <c r="A436" s="69"/>
      <c r="B436" s="69"/>
    </row>
    <row r="437" spans="1:2" ht="12">
      <c r="A437" s="69"/>
      <c r="B437" s="69"/>
    </row>
    <row r="438" spans="1:2" ht="12">
      <c r="A438" s="69"/>
      <c r="B438" s="69"/>
    </row>
    <row r="439" spans="1:2" ht="12">
      <c r="A439" s="69"/>
      <c r="B439" s="69"/>
    </row>
    <row r="440" spans="1:2" ht="12">
      <c r="A440" s="69"/>
      <c r="B440" s="69"/>
    </row>
    <row r="441" spans="1:2" ht="12">
      <c r="A441" s="69"/>
      <c r="B441" s="69"/>
    </row>
    <row r="442" spans="1:2" ht="12">
      <c r="A442" s="69"/>
      <c r="B442" s="69"/>
    </row>
    <row r="443" spans="1:2" ht="12">
      <c r="A443" s="69"/>
      <c r="B443" s="69"/>
    </row>
    <row r="444" spans="1:2" ht="12">
      <c r="A444" s="69"/>
      <c r="B444" s="69"/>
    </row>
    <row r="445" spans="1:2" ht="12">
      <c r="A445" s="69"/>
      <c r="B445" s="69"/>
    </row>
    <row r="446" spans="1:2" ht="12">
      <c r="A446" s="69"/>
      <c r="B446" s="69"/>
    </row>
    <row r="447" spans="1:2" ht="12">
      <c r="A447" s="69"/>
      <c r="B447" s="69"/>
    </row>
    <row r="448" spans="1:2" ht="12">
      <c r="A448" s="69"/>
      <c r="B448" s="69"/>
    </row>
    <row r="449" spans="1:2" ht="12">
      <c r="A449" s="69"/>
      <c r="B449" s="69"/>
    </row>
    <row r="450" spans="1:2" ht="12">
      <c r="A450" s="69"/>
      <c r="B450" s="69"/>
    </row>
    <row r="451" spans="1:2" ht="12">
      <c r="A451" s="69"/>
      <c r="B451" s="69"/>
    </row>
    <row r="452" spans="1:2" ht="12">
      <c r="A452" s="69"/>
      <c r="B452" s="69"/>
    </row>
    <row r="453" spans="1:2" ht="12">
      <c r="A453" s="69"/>
      <c r="B453" s="69"/>
    </row>
    <row r="454" spans="1:2" ht="12">
      <c r="A454" s="69"/>
      <c r="B454" s="69"/>
    </row>
    <row r="455" spans="1:2" ht="12">
      <c r="A455" s="69"/>
      <c r="B455" s="69"/>
    </row>
    <row r="456" spans="1:2" ht="12">
      <c r="A456" s="69"/>
      <c r="B456" s="69"/>
    </row>
    <row r="457" spans="1:2" ht="12">
      <c r="A457" s="69"/>
      <c r="B457" s="69"/>
    </row>
    <row r="458" spans="1:2" ht="12">
      <c r="A458" s="69"/>
      <c r="B458" s="69"/>
    </row>
    <row r="459" spans="1:2" ht="12">
      <c r="A459" s="69"/>
      <c r="B459" s="69"/>
    </row>
    <row r="460" spans="1:2" ht="12">
      <c r="A460" s="69"/>
      <c r="B460" s="69"/>
    </row>
    <row r="461" spans="1:2" ht="12">
      <c r="A461" s="69"/>
      <c r="B461" s="69"/>
    </row>
    <row r="462" spans="1:2" ht="12">
      <c r="A462" s="69"/>
      <c r="B462" s="69"/>
    </row>
    <row r="463" spans="1:2" ht="12">
      <c r="A463" s="69"/>
      <c r="B463" s="69"/>
    </row>
    <row r="464" spans="1:2" ht="12">
      <c r="A464" s="69"/>
      <c r="B464" s="69"/>
    </row>
    <row r="465" spans="1:2" ht="12">
      <c r="A465" s="69"/>
      <c r="B465" s="69"/>
    </row>
    <row r="466" spans="1:2" ht="12">
      <c r="A466" s="69"/>
      <c r="B466" s="69"/>
    </row>
    <row r="467" spans="1:2" ht="12">
      <c r="A467" s="69"/>
      <c r="B467" s="69"/>
    </row>
    <row r="468" spans="1:2" ht="12">
      <c r="A468" s="69"/>
      <c r="B468" s="69"/>
    </row>
    <row r="469" spans="1:2" ht="12">
      <c r="A469" s="69"/>
      <c r="B469" s="69"/>
    </row>
    <row r="470" spans="1:2" ht="12">
      <c r="A470" s="69"/>
      <c r="B470" s="69"/>
    </row>
    <row r="471" spans="1:2" ht="12">
      <c r="A471" s="69"/>
      <c r="B471" s="69"/>
    </row>
    <row r="472" spans="1:2" ht="12">
      <c r="A472" s="69"/>
      <c r="B472" s="69"/>
    </row>
    <row r="473" spans="1:2" ht="12">
      <c r="A473" s="69"/>
      <c r="B473" s="69"/>
    </row>
    <row r="474" spans="1:2" ht="12">
      <c r="A474" s="69"/>
      <c r="B474" s="69"/>
    </row>
    <row r="475" spans="1:2" ht="12">
      <c r="A475" s="69"/>
      <c r="B475" s="69"/>
    </row>
    <row r="476" spans="1:2" ht="12">
      <c r="A476" s="69"/>
      <c r="B476" s="69"/>
    </row>
    <row r="477" spans="1:2" ht="12">
      <c r="A477" s="69"/>
      <c r="B477" s="69"/>
    </row>
    <row r="478" spans="1:2" ht="12">
      <c r="A478" s="69"/>
      <c r="B478" s="69"/>
    </row>
    <row r="479" spans="1:2" ht="12">
      <c r="A479" s="69"/>
      <c r="B479" s="69"/>
    </row>
    <row r="480" spans="1:2" ht="12">
      <c r="A480" s="69"/>
      <c r="B480" s="69"/>
    </row>
    <row r="481" spans="1:2" ht="12">
      <c r="A481" s="69"/>
      <c r="B481" s="69"/>
    </row>
    <row r="482" spans="1:2" ht="12">
      <c r="A482" s="69"/>
      <c r="B482" s="69"/>
    </row>
    <row r="483" spans="1:2" ht="12">
      <c r="A483" s="69"/>
      <c r="B483" s="69"/>
    </row>
    <row r="484" spans="1:2" ht="12">
      <c r="A484" s="69"/>
      <c r="B484" s="69"/>
    </row>
    <row r="485" spans="1:2" ht="12">
      <c r="A485" s="69"/>
      <c r="B485" s="69"/>
    </row>
    <row r="486" spans="1:2" ht="12">
      <c r="A486" s="69"/>
      <c r="B486" s="69"/>
    </row>
    <row r="487" spans="1:2" ht="12">
      <c r="A487" s="69"/>
      <c r="B487" s="69"/>
    </row>
    <row r="488" spans="1:2" ht="12">
      <c r="A488" s="69"/>
      <c r="B488" s="69"/>
    </row>
    <row r="489" spans="1:2" ht="12">
      <c r="A489" s="69"/>
      <c r="B489" s="69"/>
    </row>
    <row r="490" spans="1:2" ht="12">
      <c r="A490" s="69"/>
      <c r="B490" s="69"/>
    </row>
    <row r="491" spans="1:2" ht="12">
      <c r="A491" s="69"/>
      <c r="B491" s="69"/>
    </row>
    <row r="492" spans="1:2" ht="12">
      <c r="A492" s="69"/>
      <c r="B492" s="69"/>
    </row>
    <row r="493" spans="1:2" ht="12">
      <c r="A493" s="69"/>
      <c r="B493" s="69"/>
    </row>
    <row r="494" spans="1:2" ht="12">
      <c r="A494" s="69"/>
      <c r="B494" s="69"/>
    </row>
    <row r="495" spans="1:2" ht="12">
      <c r="A495" s="69"/>
      <c r="B495" s="69"/>
    </row>
    <row r="496" spans="1:2" ht="12">
      <c r="A496" s="69"/>
      <c r="B496" s="69"/>
    </row>
    <row r="497" spans="1:2" ht="12">
      <c r="A497" s="69"/>
      <c r="B497" s="69"/>
    </row>
    <row r="498" spans="1:2" ht="12">
      <c r="A498" s="69"/>
      <c r="B498" s="69"/>
    </row>
    <row r="499" spans="1:2" ht="12">
      <c r="A499" s="69"/>
      <c r="B499" s="69"/>
    </row>
    <row r="500" spans="1:2" ht="12">
      <c r="A500" s="69"/>
      <c r="B500" s="69"/>
    </row>
    <row r="501" spans="1:2" ht="12">
      <c r="A501" s="69"/>
      <c r="B501" s="69"/>
    </row>
    <row r="502" spans="1:2" ht="12">
      <c r="A502" s="69"/>
      <c r="B502" s="69"/>
    </row>
    <row r="503" spans="1:2" ht="12">
      <c r="A503" s="69"/>
      <c r="B503" s="69"/>
    </row>
    <row r="504" spans="1:2" ht="12">
      <c r="A504" s="69"/>
      <c r="B504" s="69"/>
    </row>
    <row r="505" spans="1:2" ht="12">
      <c r="A505" s="69"/>
      <c r="B505" s="69"/>
    </row>
    <row r="506" spans="1:2" ht="12">
      <c r="A506" s="69"/>
      <c r="B506" s="69"/>
    </row>
    <row r="507" spans="1:2" ht="12">
      <c r="A507" s="69"/>
      <c r="B507" s="69"/>
    </row>
    <row r="508" spans="1:2" ht="12">
      <c r="A508" s="69"/>
      <c r="B508" s="69"/>
    </row>
    <row r="509" spans="1:2" ht="12">
      <c r="A509" s="69"/>
      <c r="B509" s="69"/>
    </row>
    <row r="510" spans="1:2" ht="12">
      <c r="A510" s="69"/>
      <c r="B510" s="69"/>
    </row>
    <row r="511" spans="1:2" ht="12">
      <c r="A511" s="69"/>
      <c r="B511" s="69"/>
    </row>
    <row r="512" spans="1:2" ht="12">
      <c r="A512" s="69"/>
      <c r="B512" s="69"/>
    </row>
    <row r="513" spans="1:2" ht="12">
      <c r="A513" s="69"/>
      <c r="B513" s="69"/>
    </row>
    <row r="514" spans="1:2" ht="12">
      <c r="A514" s="69"/>
      <c r="B514" s="69"/>
    </row>
    <row r="515" spans="1:2" ht="12">
      <c r="A515" s="69"/>
      <c r="B515" s="69"/>
    </row>
    <row r="516" spans="1:2" ht="12">
      <c r="A516" s="69"/>
      <c r="B516" s="69"/>
    </row>
    <row r="517" spans="1:2" ht="12">
      <c r="A517" s="69"/>
      <c r="B517" s="69"/>
    </row>
    <row r="518" spans="1:2" ht="12">
      <c r="A518" s="69"/>
      <c r="B518" s="69"/>
    </row>
    <row r="519" spans="1:2" ht="12">
      <c r="A519" s="69"/>
      <c r="B519" s="69"/>
    </row>
    <row r="520" spans="1:2" ht="12">
      <c r="A520" s="69"/>
      <c r="B520" s="69"/>
    </row>
    <row r="521" spans="1:2" ht="12">
      <c r="A521" s="69"/>
      <c r="B521" s="69"/>
    </row>
    <row r="522" spans="1:2" ht="12">
      <c r="A522" s="69"/>
      <c r="B522" s="69"/>
    </row>
    <row r="523" spans="1:2" ht="12">
      <c r="A523" s="69"/>
      <c r="B523" s="69"/>
    </row>
    <row r="524" spans="1:2" ht="12">
      <c r="A524" s="69"/>
      <c r="B524" s="69"/>
    </row>
    <row r="525" spans="1:2" ht="12">
      <c r="A525" s="69"/>
      <c r="B525" s="69"/>
    </row>
    <row r="526" spans="1:2" ht="12">
      <c r="A526" s="69"/>
      <c r="B526" s="69"/>
    </row>
    <row r="527" spans="1:2" ht="12">
      <c r="A527" s="69"/>
      <c r="B527" s="69"/>
    </row>
    <row r="528" spans="1:2" ht="12">
      <c r="A528" s="69"/>
      <c r="B528" s="69"/>
    </row>
    <row r="529" spans="1:2" ht="12">
      <c r="A529" s="69"/>
      <c r="B529" s="69"/>
    </row>
    <row r="530" spans="1:2" ht="12">
      <c r="A530" s="69"/>
      <c r="B530" s="69"/>
    </row>
    <row r="531" spans="1:2" ht="12">
      <c r="A531" s="69"/>
      <c r="B531" s="69"/>
    </row>
    <row r="532" spans="1:2" ht="12">
      <c r="A532" s="69"/>
      <c r="B532" s="69"/>
    </row>
    <row r="533" spans="1:2" ht="12">
      <c r="A533" s="69"/>
      <c r="B533" s="69"/>
    </row>
    <row r="534" spans="1:2" ht="12">
      <c r="A534" s="69"/>
      <c r="B534" s="69"/>
    </row>
    <row r="535" spans="1:2" ht="12">
      <c r="A535" s="69"/>
      <c r="B535" s="69"/>
    </row>
    <row r="536" spans="1:2" ht="12">
      <c r="A536" s="69"/>
      <c r="B536" s="69"/>
    </row>
    <row r="537" spans="1:2" ht="12">
      <c r="A537" s="69"/>
      <c r="B537" s="69"/>
    </row>
    <row r="538" spans="1:2" ht="12">
      <c r="A538" s="69"/>
      <c r="B538" s="69"/>
    </row>
    <row r="539" spans="1:2" ht="12">
      <c r="A539" s="69"/>
      <c r="B539" s="69"/>
    </row>
    <row r="540" spans="1:2" ht="12">
      <c r="A540" s="69"/>
      <c r="B540" s="69"/>
    </row>
    <row r="541" spans="1:2" ht="12">
      <c r="A541" s="69"/>
      <c r="B541" s="69"/>
    </row>
    <row r="542" spans="1:2" ht="12">
      <c r="A542" s="69"/>
      <c r="B542" s="69"/>
    </row>
    <row r="543" spans="1:2" ht="12">
      <c r="A543" s="69"/>
      <c r="B543" s="69"/>
    </row>
    <row r="544" spans="1:2" ht="12">
      <c r="A544" s="69"/>
      <c r="B544" s="69"/>
    </row>
    <row r="545" spans="1:2" ht="12">
      <c r="A545" s="69"/>
      <c r="B545" s="69"/>
    </row>
    <row r="546" spans="1:2" ht="12">
      <c r="A546" s="69"/>
      <c r="B546" s="69"/>
    </row>
    <row r="547" spans="1:2" ht="12">
      <c r="A547" s="69"/>
      <c r="B547" s="69"/>
    </row>
    <row r="548" spans="1:2" ht="12">
      <c r="A548" s="69"/>
      <c r="B548" s="69"/>
    </row>
    <row r="549" spans="1:2" ht="12">
      <c r="A549" s="69"/>
      <c r="B549" s="69"/>
    </row>
    <row r="550" spans="1:2" ht="12">
      <c r="A550" s="69"/>
      <c r="B550" s="69"/>
    </row>
    <row r="551" spans="1:2" ht="12">
      <c r="A551" s="69"/>
      <c r="B551" s="69"/>
    </row>
    <row r="552" spans="1:2" ht="12">
      <c r="A552" s="69"/>
      <c r="B552" s="69"/>
    </row>
    <row r="553" spans="1:2" ht="12">
      <c r="A553" s="69"/>
      <c r="B553" s="69"/>
    </row>
    <row r="554" spans="1:2" ht="12">
      <c r="A554" s="69"/>
      <c r="B554" s="69"/>
    </row>
    <row r="555" spans="1:2" ht="12">
      <c r="A555" s="69"/>
      <c r="B555" s="69"/>
    </row>
    <row r="556" spans="1:2" ht="12">
      <c r="A556" s="69"/>
      <c r="B556" s="69"/>
    </row>
    <row r="557" spans="1:2" ht="12">
      <c r="A557" s="69"/>
      <c r="B557" s="69"/>
    </row>
    <row r="558" spans="1:2" ht="12">
      <c r="A558" s="69"/>
      <c r="B558" s="69"/>
    </row>
    <row r="559" spans="1:2" ht="12">
      <c r="A559" s="69"/>
      <c r="B559" s="69"/>
    </row>
    <row r="560" spans="1:2" ht="12">
      <c r="A560" s="69"/>
      <c r="B560" s="69"/>
    </row>
    <row r="561" spans="1:2" ht="12">
      <c r="A561" s="69"/>
      <c r="B561" s="69"/>
    </row>
    <row r="562" spans="1:2" ht="12">
      <c r="A562" s="69"/>
      <c r="B562" s="69"/>
    </row>
    <row r="563" spans="1:2" ht="12">
      <c r="A563" s="69"/>
      <c r="B563" s="69"/>
    </row>
    <row r="564" spans="1:2" ht="12">
      <c r="A564" s="69"/>
      <c r="B564" s="69"/>
    </row>
    <row r="565" spans="1:2" ht="12">
      <c r="A565" s="69"/>
      <c r="B565" s="69"/>
    </row>
    <row r="566" spans="1:2" ht="12">
      <c r="A566" s="69"/>
      <c r="B566" s="69"/>
    </row>
    <row r="567" spans="1:2" ht="12">
      <c r="A567" s="69"/>
      <c r="B567" s="69"/>
    </row>
    <row r="568" spans="1:2" ht="12">
      <c r="A568" s="69"/>
      <c r="B568" s="69"/>
    </row>
    <row r="569" spans="1:2" ht="12">
      <c r="A569" s="69"/>
      <c r="B569" s="69"/>
    </row>
    <row r="570" spans="1:2" ht="12">
      <c r="A570" s="69"/>
      <c r="B570" s="69"/>
    </row>
    <row r="571" spans="1:2" ht="12">
      <c r="A571" s="69"/>
      <c r="B571" s="69"/>
    </row>
    <row r="572" spans="1:2" ht="12">
      <c r="A572" s="69"/>
      <c r="B572" s="69"/>
    </row>
    <row r="573" spans="1:2" ht="12">
      <c r="A573" s="69"/>
      <c r="B573" s="69"/>
    </row>
    <row r="574" spans="1:2" ht="12">
      <c r="A574" s="69"/>
      <c r="B574" s="69"/>
    </row>
    <row r="575" spans="1:2" ht="12">
      <c r="A575" s="69"/>
      <c r="B575" s="69"/>
    </row>
    <row r="576" spans="1:2" ht="12">
      <c r="A576" s="69"/>
      <c r="B576" s="69"/>
    </row>
    <row r="577" spans="1:2" ht="12">
      <c r="A577" s="69"/>
      <c r="B577" s="69"/>
    </row>
    <row r="578" spans="1:2" ht="12">
      <c r="A578" s="69"/>
      <c r="B578" s="69"/>
    </row>
    <row r="579" spans="1:2" ht="12">
      <c r="A579" s="69"/>
      <c r="B579" s="69"/>
    </row>
    <row r="580" spans="1:2" ht="12">
      <c r="A580" s="69"/>
      <c r="B580" s="69"/>
    </row>
    <row r="581" spans="1:2" ht="12">
      <c r="A581" s="69"/>
      <c r="B581" s="69"/>
    </row>
    <row r="582" spans="1:2" ht="12">
      <c r="A582" s="69"/>
      <c r="B582" s="69"/>
    </row>
    <row r="583" spans="1:2" ht="12">
      <c r="A583" s="69"/>
      <c r="B583" s="69"/>
    </row>
    <row r="584" spans="1:2" ht="12">
      <c r="A584" s="69"/>
      <c r="B584" s="69"/>
    </row>
    <row r="585" spans="1:2" ht="12">
      <c r="A585" s="69"/>
      <c r="B585" s="69"/>
    </row>
    <row r="586" spans="1:2" ht="12">
      <c r="A586" s="69"/>
      <c r="B586" s="69"/>
    </row>
    <row r="587" spans="1:2" ht="12">
      <c r="A587" s="69"/>
      <c r="B587" s="69"/>
    </row>
    <row r="588" spans="1:2" ht="12">
      <c r="A588" s="69"/>
      <c r="B588" s="69"/>
    </row>
    <row r="589" spans="1:2" ht="12">
      <c r="A589" s="69"/>
      <c r="B589" s="69"/>
    </row>
    <row r="590" spans="1:2" ht="12">
      <c r="A590" s="69"/>
      <c r="B590" s="69"/>
    </row>
    <row r="591" spans="1:2" ht="12">
      <c r="A591" s="69"/>
      <c r="B591" s="69"/>
    </row>
    <row r="592" spans="1:2" ht="12">
      <c r="A592" s="69"/>
      <c r="B592" s="69"/>
    </row>
    <row r="593" spans="1:2" ht="12">
      <c r="A593" s="69"/>
      <c r="B593" s="69"/>
    </row>
    <row r="594" spans="1:2" ht="12">
      <c r="A594" s="69"/>
      <c r="B594" s="69"/>
    </row>
    <row r="595" spans="1:2" ht="12">
      <c r="A595" s="69"/>
      <c r="B595" s="69"/>
    </row>
    <row r="596" spans="1:2" ht="12">
      <c r="A596" s="69"/>
      <c r="B596" s="69"/>
    </row>
    <row r="597" spans="1:2" ht="12">
      <c r="A597" s="69"/>
      <c r="B597" s="69"/>
    </row>
    <row r="598" spans="1:2" ht="12">
      <c r="A598" s="69"/>
      <c r="B598" s="69"/>
    </row>
    <row r="599" spans="1:2" ht="12">
      <c r="A599" s="69"/>
      <c r="B599" s="69"/>
    </row>
    <row r="600" spans="1:2" ht="12">
      <c r="A600" s="69"/>
      <c r="B600" s="69"/>
    </row>
    <row r="601" spans="1:2" ht="12">
      <c r="A601" s="69"/>
      <c r="B601" s="69"/>
    </row>
    <row r="602" spans="1:2" ht="12">
      <c r="A602" s="69"/>
      <c r="B602" s="69"/>
    </row>
    <row r="603" spans="1:2" ht="12">
      <c r="A603" s="69"/>
      <c r="B603" s="69"/>
    </row>
    <row r="604" spans="1:2" ht="12">
      <c r="A604" s="69"/>
      <c r="B604" s="69"/>
    </row>
    <row r="605" spans="1:2" ht="12">
      <c r="A605" s="69"/>
      <c r="B605" s="69"/>
    </row>
    <row r="606" spans="1:2" ht="12">
      <c r="A606" s="69"/>
      <c r="B606" s="69"/>
    </row>
    <row r="607" spans="1:2" ht="12">
      <c r="A607" s="69"/>
      <c r="B607" s="69"/>
    </row>
    <row r="608" spans="1:2" ht="12">
      <c r="A608" s="69"/>
      <c r="B608" s="69"/>
    </row>
    <row r="609" spans="1:2" ht="12">
      <c r="A609" s="69"/>
      <c r="B609" s="69"/>
    </row>
    <row r="610" spans="1:2" ht="12">
      <c r="A610" s="69"/>
      <c r="B610" s="69"/>
    </row>
    <row r="611" spans="1:2" ht="12">
      <c r="A611" s="69"/>
      <c r="B611" s="69"/>
    </row>
    <row r="612" spans="1:2" ht="12">
      <c r="A612" s="69"/>
      <c r="B612" s="69"/>
    </row>
    <row r="613" spans="1:2" ht="12">
      <c r="A613" s="69"/>
      <c r="B613" s="69"/>
    </row>
    <row r="614" spans="1:2" ht="12">
      <c r="A614" s="69"/>
      <c r="B614" s="69"/>
    </row>
    <row r="615" spans="1:2" ht="12">
      <c r="A615" s="69"/>
      <c r="B615" s="69"/>
    </row>
    <row r="616" spans="1:2" ht="12">
      <c r="A616" s="69"/>
      <c r="B616" s="69"/>
    </row>
    <row r="617" spans="1:2" ht="12">
      <c r="A617" s="69"/>
      <c r="B617" s="69"/>
    </row>
    <row r="618" spans="1:2" ht="12">
      <c r="A618" s="69"/>
      <c r="B618" s="69"/>
    </row>
    <row r="619" spans="1:2" ht="12">
      <c r="A619" s="69"/>
      <c r="B619" s="69"/>
    </row>
    <row r="620" spans="1:2" ht="12">
      <c r="A620" s="69"/>
      <c r="B620" s="69"/>
    </row>
    <row r="621" spans="1:2" ht="12">
      <c r="A621" s="69"/>
      <c r="B621" s="69"/>
    </row>
    <row r="622" spans="1:2" ht="12">
      <c r="A622" s="69"/>
      <c r="B622" s="69"/>
    </row>
    <row r="623" spans="1:2" ht="12">
      <c r="A623" s="69"/>
      <c r="B623" s="69"/>
    </row>
    <row r="624" spans="1:2" ht="12">
      <c r="A624" s="69"/>
      <c r="B624" s="69"/>
    </row>
    <row r="625" spans="1:2" ht="12">
      <c r="A625" s="69"/>
      <c r="B625" s="69"/>
    </row>
    <row r="626" spans="1:2" ht="12">
      <c r="A626" s="69"/>
      <c r="B626" s="69"/>
    </row>
    <row r="627" spans="1:2" ht="12">
      <c r="A627" s="69"/>
      <c r="B627" s="69"/>
    </row>
    <row r="628" spans="1:2" ht="12">
      <c r="A628" s="69"/>
      <c r="B628" s="69"/>
    </row>
    <row r="629" spans="1:2" ht="12">
      <c r="A629" s="69"/>
      <c r="B629" s="69"/>
    </row>
    <row r="630" spans="1:2" ht="12">
      <c r="A630" s="69"/>
      <c r="B630" s="69"/>
    </row>
    <row r="631" spans="1:2" ht="12">
      <c r="A631" s="69"/>
      <c r="B631" s="69"/>
    </row>
    <row r="632" spans="1:2" ht="12">
      <c r="A632" s="69"/>
      <c r="B632" s="69"/>
    </row>
    <row r="633" spans="1:2" ht="12">
      <c r="A633" s="69"/>
      <c r="B633" s="69"/>
    </row>
    <row r="634" spans="1:2" ht="12">
      <c r="A634" s="69"/>
      <c r="B634" s="69"/>
    </row>
    <row r="635" spans="1:2" ht="12">
      <c r="A635" s="69"/>
      <c r="B635" s="69"/>
    </row>
    <row r="636" spans="1:2" ht="12">
      <c r="A636" s="69"/>
      <c r="B636" s="69"/>
    </row>
    <row r="637" spans="1:2" ht="12">
      <c r="A637" s="69"/>
      <c r="B637" s="69"/>
    </row>
    <row r="638" spans="1:2" ht="12">
      <c r="A638" s="69"/>
      <c r="B638" s="69"/>
    </row>
    <row r="639" spans="1:2" ht="12">
      <c r="A639" s="69"/>
      <c r="B639" s="69"/>
    </row>
    <row r="640" spans="1:2" ht="12">
      <c r="A640" s="69"/>
      <c r="B640" s="69"/>
    </row>
    <row r="641" spans="1:2" ht="12">
      <c r="A641" s="69"/>
      <c r="B641" s="69"/>
    </row>
    <row r="642" spans="1:2" ht="12">
      <c r="A642" s="69"/>
      <c r="B642" s="69"/>
    </row>
    <row r="643" spans="1:2" ht="12">
      <c r="A643" s="69"/>
      <c r="B643" s="69"/>
    </row>
    <row r="644" spans="1:2" ht="12">
      <c r="A644" s="69"/>
      <c r="B644" s="69"/>
    </row>
    <row r="645" spans="1:2" ht="12">
      <c r="A645" s="69"/>
      <c r="B645" s="69"/>
    </row>
    <row r="646" spans="1:2" ht="12">
      <c r="A646" s="69"/>
      <c r="B646" s="69"/>
    </row>
    <row r="647" spans="1:2" ht="12">
      <c r="A647" s="69"/>
      <c r="B647" s="69"/>
    </row>
    <row r="648" spans="1:2" ht="12">
      <c r="A648" s="69"/>
      <c r="B648" s="69"/>
    </row>
    <row r="649" spans="1:2" ht="12">
      <c r="A649" s="69"/>
      <c r="B649" s="69"/>
    </row>
    <row r="650" spans="1:2" ht="12">
      <c r="A650" s="69"/>
      <c r="B650" s="69"/>
    </row>
    <row r="651" spans="1:2" ht="12">
      <c r="A651" s="69"/>
      <c r="B651" s="69"/>
    </row>
    <row r="652" spans="1:2" ht="12">
      <c r="A652" s="69"/>
      <c r="B652" s="69"/>
    </row>
    <row r="653" spans="1:2" ht="12">
      <c r="A653" s="69"/>
      <c r="B653" s="69"/>
    </row>
    <row r="654" spans="1:2" ht="12">
      <c r="A654" s="69"/>
      <c r="B654" s="69"/>
    </row>
    <row r="655" spans="1:2" ht="12">
      <c r="A655" s="69"/>
      <c r="B655" s="69"/>
    </row>
    <row r="656" spans="1:2" ht="12">
      <c r="A656" s="69"/>
      <c r="B656" s="69"/>
    </row>
    <row r="657" spans="1:2" ht="12">
      <c r="A657" s="69"/>
      <c r="B657" s="69"/>
    </row>
    <row r="658" spans="1:2" ht="12">
      <c r="A658" s="69"/>
      <c r="B658" s="69"/>
    </row>
    <row r="659" spans="1:2" ht="12">
      <c r="A659" s="69"/>
      <c r="B659" s="69"/>
    </row>
    <row r="660" spans="1:2" ht="12">
      <c r="A660" s="69"/>
      <c r="B660" s="69"/>
    </row>
    <row r="661" spans="1:2" ht="12">
      <c r="A661" s="69"/>
      <c r="B661" s="69"/>
    </row>
    <row r="662" spans="1:2" ht="12">
      <c r="A662" s="69"/>
      <c r="B662" s="69"/>
    </row>
    <row r="663" spans="1:2" ht="12">
      <c r="A663" s="69"/>
      <c r="B663" s="69"/>
    </row>
    <row r="664" spans="1:2" ht="12">
      <c r="A664" s="69"/>
      <c r="B664" s="69"/>
    </row>
    <row r="665" spans="1:2" ht="12">
      <c r="A665" s="69"/>
      <c r="B665" s="69"/>
    </row>
    <row r="666" spans="1:2" ht="12">
      <c r="A666" s="69"/>
      <c r="B666" s="69"/>
    </row>
    <row r="667" spans="1:2" ht="12">
      <c r="A667" s="69"/>
      <c r="B667" s="69"/>
    </row>
    <row r="668" spans="1:2" ht="12">
      <c r="A668" s="69"/>
      <c r="B668" s="69"/>
    </row>
    <row r="669" spans="1:2" ht="12">
      <c r="A669" s="69"/>
      <c r="B669" s="69"/>
    </row>
    <row r="670" spans="1:2" ht="12">
      <c r="A670" s="69"/>
      <c r="B670" s="69"/>
    </row>
    <row r="671" spans="1:2" ht="12">
      <c r="A671" s="69"/>
      <c r="B671" s="69"/>
    </row>
    <row r="672" spans="1:2" ht="12">
      <c r="A672" s="69"/>
      <c r="B672" s="69"/>
    </row>
    <row r="673" spans="1:2" ht="12">
      <c r="A673" s="69"/>
      <c r="B673" s="69"/>
    </row>
    <row r="674" spans="1:2" ht="12">
      <c r="A674" s="69"/>
      <c r="B674" s="69"/>
    </row>
    <row r="675" spans="1:2" ht="12">
      <c r="A675" s="69"/>
      <c r="B675" s="69"/>
    </row>
    <row r="676" spans="1:2" ht="12">
      <c r="A676" s="69"/>
      <c r="B676" s="69"/>
    </row>
    <row r="677" spans="1:2" ht="12">
      <c r="A677" s="69"/>
      <c r="B677" s="69"/>
    </row>
    <row r="678" spans="1:2" ht="12">
      <c r="A678" s="69"/>
      <c r="B678" s="69"/>
    </row>
    <row r="679" spans="1:2" ht="12">
      <c r="A679" s="69"/>
      <c r="B679" s="69"/>
    </row>
    <row r="680" spans="1:2" ht="12">
      <c r="A680" s="69"/>
      <c r="B680" s="69"/>
    </row>
    <row r="681" spans="1:2" ht="12">
      <c r="A681" s="69"/>
      <c r="B681" s="69"/>
    </row>
    <row r="682" spans="1:2" ht="12">
      <c r="A682" s="69"/>
      <c r="B682" s="69"/>
    </row>
    <row r="683" spans="1:2" ht="12">
      <c r="A683" s="69"/>
      <c r="B683" s="69"/>
    </row>
    <row r="684" spans="1:2" ht="12">
      <c r="A684" s="69"/>
      <c r="B684" s="69"/>
    </row>
    <row r="685" spans="1:2" ht="12">
      <c r="A685" s="69"/>
      <c r="B685" s="69"/>
    </row>
    <row r="686" spans="1:2" ht="12">
      <c r="A686" s="69"/>
      <c r="B686" s="69"/>
    </row>
    <row r="687" spans="1:2" ht="12">
      <c r="A687" s="69"/>
      <c r="B687" s="69"/>
    </row>
    <row r="688" spans="1:2" ht="12">
      <c r="A688" s="69"/>
      <c r="B688" s="69"/>
    </row>
    <row r="689" spans="1:2" ht="12">
      <c r="A689" s="69"/>
      <c r="B689" s="69"/>
    </row>
    <row r="690" spans="1:2" ht="12">
      <c r="A690" s="69"/>
      <c r="B690" s="69"/>
    </row>
    <row r="691" spans="1:2" ht="12">
      <c r="A691" s="69"/>
      <c r="B691" s="69"/>
    </row>
    <row r="692" spans="1:2" ht="12">
      <c r="A692" s="69"/>
      <c r="B692" s="69"/>
    </row>
    <row r="693" spans="1:2" ht="12">
      <c r="A693" s="69"/>
      <c r="B693" s="69"/>
    </row>
    <row r="694" spans="1:2" ht="12">
      <c r="A694" s="69"/>
      <c r="B694" s="69"/>
    </row>
    <row r="695" spans="1:2" ht="12">
      <c r="A695" s="69"/>
      <c r="B695" s="69"/>
    </row>
    <row r="696" spans="1:2" ht="12">
      <c r="A696" s="69"/>
      <c r="B696" s="69"/>
    </row>
    <row r="697" spans="1:2" ht="12">
      <c r="A697" s="69"/>
      <c r="B697" s="69"/>
    </row>
    <row r="698" spans="1:2" ht="12">
      <c r="A698" s="69"/>
      <c r="B698" s="69"/>
    </row>
    <row r="699" spans="1:2" ht="12">
      <c r="A699" s="69"/>
      <c r="B699" s="69"/>
    </row>
    <row r="700" spans="1:2" ht="12">
      <c r="A700" s="69"/>
      <c r="B700" s="69"/>
    </row>
    <row r="701" spans="1:2" ht="12">
      <c r="A701" s="69"/>
      <c r="B701" s="69"/>
    </row>
    <row r="702" spans="1:2" ht="12">
      <c r="A702" s="69"/>
      <c r="B702" s="69"/>
    </row>
    <row r="703" spans="1:2" ht="12">
      <c r="A703" s="69"/>
      <c r="B703" s="69"/>
    </row>
    <row r="704" spans="1:2" ht="12">
      <c r="A704" s="69"/>
      <c r="B704" s="69"/>
    </row>
    <row r="705" spans="1:2" ht="12">
      <c r="A705" s="69"/>
      <c r="B705" s="69"/>
    </row>
    <row r="706" spans="1:2" ht="12">
      <c r="A706" s="69"/>
      <c r="B706" s="69"/>
    </row>
    <row r="707" spans="1:2" ht="12">
      <c r="A707" s="69"/>
      <c r="B707" s="69"/>
    </row>
    <row r="708" spans="1:2" ht="12">
      <c r="A708" s="69"/>
      <c r="B708" s="69"/>
    </row>
    <row r="709" spans="1:2" ht="12">
      <c r="A709" s="69"/>
      <c r="B709" s="69"/>
    </row>
    <row r="710" spans="1:2" ht="12">
      <c r="A710" s="69"/>
      <c r="B710" s="69"/>
    </row>
    <row r="711" spans="1:2" ht="12">
      <c r="A711" s="69"/>
      <c r="B711" s="69"/>
    </row>
    <row r="712" spans="1:2" ht="12">
      <c r="A712" s="69"/>
      <c r="B712" s="69"/>
    </row>
    <row r="713" spans="1:2" ht="12">
      <c r="A713" s="69"/>
      <c r="B713" s="69"/>
    </row>
    <row r="714" spans="1:2" ht="12">
      <c r="A714" s="69"/>
      <c r="B714" s="69"/>
    </row>
    <row r="715" spans="1:2" ht="12">
      <c r="A715" s="69"/>
      <c r="B715" s="69"/>
    </row>
    <row r="716" spans="1:2" ht="12">
      <c r="A716" s="69"/>
      <c r="B716" s="69"/>
    </row>
    <row r="717" spans="1:2" ht="12">
      <c r="A717" s="69"/>
      <c r="B717" s="69"/>
    </row>
    <row r="718" spans="1:2" ht="12">
      <c r="A718" s="69"/>
      <c r="B718" s="69"/>
    </row>
    <row r="719" spans="1:2" ht="12">
      <c r="A719" s="69"/>
      <c r="B719" s="69"/>
    </row>
    <row r="720" spans="1:2" ht="12">
      <c r="A720" s="69"/>
      <c r="B720" s="69"/>
    </row>
    <row r="721" spans="1:2" ht="12">
      <c r="A721" s="69"/>
      <c r="B721" s="69"/>
    </row>
    <row r="722" spans="1:2" ht="12">
      <c r="A722" s="69"/>
      <c r="B722" s="69"/>
    </row>
    <row r="723" spans="1:2" ht="12">
      <c r="A723" s="69"/>
      <c r="B723" s="69"/>
    </row>
    <row r="724" spans="1:2" ht="12">
      <c r="A724" s="69"/>
      <c r="B724" s="69"/>
    </row>
    <row r="725" spans="1:2" ht="12">
      <c r="A725" s="69"/>
      <c r="B725" s="69"/>
    </row>
    <row r="726" spans="1:2" ht="12">
      <c r="A726" s="69"/>
      <c r="B726" s="69"/>
    </row>
    <row r="727" spans="1:2" ht="12">
      <c r="A727" s="69"/>
      <c r="B727" s="69"/>
    </row>
    <row r="728" spans="1:2" ht="12">
      <c r="A728" s="69"/>
      <c r="B728" s="69"/>
    </row>
    <row r="729" spans="1:2" ht="12">
      <c r="A729" s="69"/>
      <c r="B729" s="69"/>
    </row>
    <row r="730" spans="1:2" ht="12">
      <c r="A730" s="69"/>
      <c r="B730" s="69"/>
    </row>
    <row r="731" spans="1:2" ht="12">
      <c r="A731" s="69"/>
      <c r="B731" s="69"/>
    </row>
    <row r="732" spans="1:2" ht="12">
      <c r="A732" s="69"/>
      <c r="B732" s="69"/>
    </row>
    <row r="733" spans="1:2" ht="12">
      <c r="A733" s="69"/>
      <c r="B733" s="69"/>
    </row>
    <row r="734" spans="1:2" ht="12">
      <c r="A734" s="69"/>
      <c r="B734" s="69"/>
    </row>
    <row r="735" spans="1:2" ht="12">
      <c r="A735" s="69"/>
      <c r="B735" s="69"/>
    </row>
    <row r="736" spans="1:2" ht="12">
      <c r="A736" s="69"/>
      <c r="B736" s="69"/>
    </row>
    <row r="737" spans="1:2" ht="12">
      <c r="A737" s="69"/>
      <c r="B737" s="69"/>
    </row>
    <row r="738" spans="1:2" ht="12">
      <c r="A738" s="69"/>
      <c r="B738" s="69"/>
    </row>
    <row r="739" spans="1:2" ht="12">
      <c r="A739" s="69"/>
      <c r="B739" s="69"/>
    </row>
    <row r="740" spans="1:2" ht="12">
      <c r="A740" s="69"/>
      <c r="B740" s="69"/>
    </row>
    <row r="741" spans="1:2" ht="12">
      <c r="A741" s="69"/>
      <c r="B741" s="69"/>
    </row>
    <row r="742" spans="1:2" ht="12">
      <c r="A742" s="69"/>
      <c r="B742" s="69"/>
    </row>
    <row r="743" spans="1:2" ht="12">
      <c r="A743" s="69"/>
      <c r="B743" s="69"/>
    </row>
    <row r="744" spans="1:2" ht="12">
      <c r="A744" s="69"/>
      <c r="B744" s="69"/>
    </row>
    <row r="745" spans="1:2" ht="12">
      <c r="A745" s="69"/>
      <c r="B745" s="69"/>
    </row>
    <row r="746" spans="1:2" ht="12">
      <c r="A746" s="69"/>
      <c r="B746" s="69"/>
    </row>
    <row r="747" spans="1:2" ht="12">
      <c r="A747" s="69"/>
      <c r="B747" s="69"/>
    </row>
    <row r="748" spans="1:2" ht="12">
      <c r="A748" s="69"/>
      <c r="B748" s="69"/>
    </row>
    <row r="749" spans="1:2" ht="12">
      <c r="A749" s="69"/>
      <c r="B749" s="69"/>
    </row>
    <row r="750" spans="1:2" ht="12">
      <c r="A750" s="69"/>
      <c r="B750" s="69"/>
    </row>
    <row r="751" spans="1:2" ht="12">
      <c r="A751" s="69"/>
      <c r="B751" s="69"/>
    </row>
    <row r="752" spans="1:2" ht="12">
      <c r="A752" s="69"/>
      <c r="B752" s="69"/>
    </row>
    <row r="753" spans="1:2" ht="12">
      <c r="A753" s="69"/>
      <c r="B753" s="69"/>
    </row>
    <row r="754" spans="1:2" ht="12">
      <c r="A754" s="69"/>
      <c r="B754" s="69"/>
    </row>
  </sheetData>
  <sheetProtection password="BD42" sheet="1" objects="1" scenarios="1"/>
  <mergeCells count="7">
    <mergeCell ref="A1:C1"/>
    <mergeCell ref="A5:C5"/>
    <mergeCell ref="A19:C19"/>
    <mergeCell ref="A22:C22"/>
    <mergeCell ref="A23:C23"/>
    <mergeCell ref="A20:C20"/>
    <mergeCell ref="A4:C4"/>
  </mergeCells>
  <printOptions horizontalCentered="1"/>
  <pageMargins left="0.7874015748031497" right="0.7874015748031497" top="1.7716535433070868" bottom="0.984251968503937" header="0.5118110236220472" footer="0.5118110236220472"/>
  <pageSetup fitToHeight="1" fitToWidth="1" horizontalDpi="600" verticalDpi="600" orientation="landscape" paperSize="9"/>
  <headerFooter alignWithMargins="0">
    <oddHeader>&amp;LCalcolo dell' onorario per prestazioni di progettazione architettonica nell' edilizia privata
Honoarberechnung für architektonische Planungsleistungen im privaten Hochbau</oddHeader>
    <oddFooter>&amp;LOrdine degli Architetti, Pianificatori, Paesaggisti, Conservatori della Provincia di Bolzano
Kammer der Architekten, Raumplaner, Landschaftsplaner, Denkmalpfleger der Provinz Bozen</oddFooter>
  </headerFooter>
</worksheet>
</file>

<file path=xl/worksheets/sheet6.xml><?xml version="1.0" encoding="utf-8"?>
<worksheet xmlns="http://schemas.openxmlformats.org/spreadsheetml/2006/main" xmlns:r="http://schemas.openxmlformats.org/officeDocument/2006/relationships">
  <dimension ref="A1:O51"/>
  <sheetViews>
    <sheetView showGridLines="0" zoomScalePageLayoutView="0" workbookViewId="0" topLeftCell="A1">
      <selection activeCell="C17" sqref="C17"/>
    </sheetView>
  </sheetViews>
  <sheetFormatPr defaultColWidth="9.140625" defaultRowHeight="12.75"/>
  <cols>
    <col min="1" max="1" width="23.7109375" style="69" customWidth="1"/>
    <col min="2" max="2" width="25.140625" style="69" customWidth="1"/>
    <col min="3" max="3" width="29.421875" style="69" customWidth="1"/>
    <col min="4" max="4" width="9.140625" style="69" customWidth="1"/>
    <col min="5" max="5" width="12.00390625" style="69" bestFit="1" customWidth="1"/>
    <col min="6" max="7" width="15.8515625" style="69" hidden="1" customWidth="1"/>
    <col min="8" max="16384" width="9.140625" style="69" customWidth="1"/>
  </cols>
  <sheetData>
    <row r="1" spans="1:4" ht="26.25" customHeight="1">
      <c r="A1" s="493" t="s">
        <v>128</v>
      </c>
      <c r="B1" s="493"/>
      <c r="C1" s="493"/>
      <c r="D1" s="493"/>
    </row>
    <row r="2" spans="1:4" ht="25.5" customHeight="1">
      <c r="A2" s="494" t="s">
        <v>127</v>
      </c>
      <c r="B2" s="494"/>
      <c r="C2" s="494"/>
      <c r="D2" s="494"/>
    </row>
    <row r="3" ht="8.25" customHeight="1"/>
    <row r="4" spans="1:3" ht="15" customHeight="1">
      <c r="A4" s="492" t="s">
        <v>126</v>
      </c>
      <c r="B4" s="492"/>
      <c r="C4" s="492"/>
    </row>
    <row r="5" spans="1:3" ht="9.75">
      <c r="A5" s="492" t="s">
        <v>125</v>
      </c>
      <c r="B5" s="492"/>
      <c r="C5" s="492"/>
    </row>
    <row r="7" spans="1:6" s="96" customFormat="1" ht="9.75">
      <c r="A7" s="99" t="s">
        <v>124</v>
      </c>
      <c r="B7" s="99" t="s">
        <v>123</v>
      </c>
      <c r="C7" s="98" t="s">
        <v>122</v>
      </c>
      <c r="F7" s="97"/>
    </row>
    <row r="8" spans="1:7" s="96" customFormat="1" ht="9.75">
      <c r="A8" s="99" t="s">
        <v>121</v>
      </c>
      <c r="B8" s="99" t="s">
        <v>120</v>
      </c>
      <c r="C8" s="98" t="s">
        <v>119</v>
      </c>
      <c r="F8" s="99" t="s">
        <v>120</v>
      </c>
      <c r="G8" s="98" t="s">
        <v>119</v>
      </c>
    </row>
    <row r="9" spans="3:7" ht="9.75">
      <c r="C9" s="95"/>
      <c r="F9" s="69">
        <v>0</v>
      </c>
      <c r="G9" s="92">
        <v>0.3</v>
      </c>
    </row>
    <row r="10" spans="1:7" ht="9.75">
      <c r="A10" s="94" t="s">
        <v>118</v>
      </c>
      <c r="B10" s="70">
        <v>25000</v>
      </c>
      <c r="C10" s="300">
        <v>0.3</v>
      </c>
      <c r="F10" s="70">
        <f>B10</f>
        <v>25000</v>
      </c>
      <c r="G10" s="92">
        <f>C10</f>
        <v>0.3</v>
      </c>
    </row>
    <row r="11" spans="1:7" ht="9.75">
      <c r="A11" s="70">
        <v>25000.01</v>
      </c>
      <c r="B11" s="70">
        <v>50000</v>
      </c>
      <c r="C11" s="300">
        <v>0.299</v>
      </c>
      <c r="D11" s="91"/>
      <c r="E11" s="70"/>
      <c r="F11" s="70">
        <f aca="true" t="shared" si="0" ref="F11:F51">B11</f>
        <v>50000</v>
      </c>
      <c r="G11" s="92">
        <f aca="true" t="shared" si="1" ref="G11:G51">C11</f>
        <v>0.299</v>
      </c>
    </row>
    <row r="12" spans="1:7" ht="22.5" customHeight="1">
      <c r="A12" s="70">
        <v>50000.01</v>
      </c>
      <c r="B12" s="70">
        <v>100000</v>
      </c>
      <c r="C12" s="300">
        <v>0.297</v>
      </c>
      <c r="D12" s="91"/>
      <c r="E12" s="70"/>
      <c r="F12" s="70">
        <f t="shared" si="0"/>
        <v>100000</v>
      </c>
      <c r="G12" s="92">
        <f t="shared" si="1"/>
        <v>0.297</v>
      </c>
    </row>
    <row r="13" spans="1:7" ht="9.75">
      <c r="A13" s="70">
        <v>100000.01</v>
      </c>
      <c r="B13" s="70">
        <v>150000</v>
      </c>
      <c r="C13" s="300">
        <v>0.295</v>
      </c>
      <c r="D13" s="91"/>
      <c r="E13" s="70"/>
      <c r="F13" s="70">
        <f t="shared" si="0"/>
        <v>150000</v>
      </c>
      <c r="G13" s="92">
        <f t="shared" si="1"/>
        <v>0.295</v>
      </c>
    </row>
    <row r="14" spans="1:7" ht="9.75">
      <c r="A14" s="70">
        <v>150000.01</v>
      </c>
      <c r="B14" s="70">
        <v>200000</v>
      </c>
      <c r="C14" s="300">
        <v>0.293</v>
      </c>
      <c r="D14" s="91"/>
      <c r="E14" s="70"/>
      <c r="F14" s="70">
        <f t="shared" si="0"/>
        <v>200000</v>
      </c>
      <c r="G14" s="92">
        <f t="shared" si="1"/>
        <v>0.293</v>
      </c>
    </row>
    <row r="15" spans="1:7" ht="9.75">
      <c r="A15" s="70">
        <v>200000.01</v>
      </c>
      <c r="B15" s="70">
        <v>250000</v>
      </c>
      <c r="C15" s="300">
        <v>0.29</v>
      </c>
      <c r="D15" s="91"/>
      <c r="E15" s="70"/>
      <c r="F15" s="70">
        <f t="shared" si="0"/>
        <v>250000</v>
      </c>
      <c r="G15" s="92">
        <f t="shared" si="1"/>
        <v>0.29</v>
      </c>
    </row>
    <row r="16" spans="1:7" ht="9.75">
      <c r="A16" s="70">
        <v>250000.01</v>
      </c>
      <c r="B16" s="70">
        <v>300000</v>
      </c>
      <c r="C16" s="300">
        <v>0.28600000000000003</v>
      </c>
      <c r="D16" s="91"/>
      <c r="E16" s="70"/>
      <c r="F16" s="70">
        <f t="shared" si="0"/>
        <v>300000</v>
      </c>
      <c r="G16" s="92">
        <f t="shared" si="1"/>
        <v>0.28600000000000003</v>
      </c>
    </row>
    <row r="17" spans="1:7" ht="9.75">
      <c r="A17" s="70">
        <v>300000.01</v>
      </c>
      <c r="B17" s="70">
        <v>350000</v>
      </c>
      <c r="C17" s="300">
        <v>0.282</v>
      </c>
      <c r="D17" s="91"/>
      <c r="E17" s="70"/>
      <c r="F17" s="70">
        <f t="shared" si="0"/>
        <v>350000</v>
      </c>
      <c r="G17" s="92">
        <f t="shared" si="1"/>
        <v>0.282</v>
      </c>
    </row>
    <row r="18" spans="1:7" ht="9.75">
      <c r="A18" s="70">
        <v>350000.01</v>
      </c>
      <c r="B18" s="70">
        <v>400000</v>
      </c>
      <c r="C18" s="300">
        <v>0.278</v>
      </c>
      <c r="D18" s="91"/>
      <c r="E18" s="70"/>
      <c r="F18" s="70">
        <f t="shared" si="0"/>
        <v>400000</v>
      </c>
      <c r="G18" s="92">
        <f t="shared" si="1"/>
        <v>0.278</v>
      </c>
    </row>
    <row r="19" spans="1:15" ht="9.75">
      <c r="A19" s="70">
        <v>400000.01</v>
      </c>
      <c r="B19" s="70">
        <v>450000</v>
      </c>
      <c r="C19" s="300">
        <v>0.27399999999999997</v>
      </c>
      <c r="D19" s="91"/>
      <c r="E19" s="70"/>
      <c r="F19" s="70">
        <f t="shared" si="0"/>
        <v>450000</v>
      </c>
      <c r="G19" s="92">
        <f t="shared" si="1"/>
        <v>0.27399999999999997</v>
      </c>
      <c r="O19" s="130"/>
    </row>
    <row r="20" spans="1:7" ht="9.75">
      <c r="A20" s="70">
        <v>450000.01</v>
      </c>
      <c r="B20" s="70">
        <v>500000</v>
      </c>
      <c r="C20" s="300">
        <v>0.27</v>
      </c>
      <c r="D20" s="91"/>
      <c r="E20" s="70"/>
      <c r="F20" s="70">
        <f t="shared" si="0"/>
        <v>500000</v>
      </c>
      <c r="G20" s="92">
        <f t="shared" si="1"/>
        <v>0.27</v>
      </c>
    </row>
    <row r="21" spans="1:7" ht="22.5" customHeight="1">
      <c r="A21" s="70">
        <v>500000.01</v>
      </c>
      <c r="B21" s="70">
        <v>1000000</v>
      </c>
      <c r="C21" s="300">
        <v>0.262</v>
      </c>
      <c r="D21" s="91"/>
      <c r="E21" s="70"/>
      <c r="F21" s="70">
        <f t="shared" si="0"/>
        <v>1000000</v>
      </c>
      <c r="G21" s="92">
        <f t="shared" si="1"/>
        <v>0.262</v>
      </c>
    </row>
    <row r="22" spans="1:7" ht="9.75">
      <c r="A22" s="70">
        <v>1000000.01</v>
      </c>
      <c r="B22" s="70">
        <v>1500000</v>
      </c>
      <c r="C22" s="300">
        <v>0.254</v>
      </c>
      <c r="D22" s="91"/>
      <c r="E22" s="70"/>
      <c r="F22" s="70">
        <f t="shared" si="0"/>
        <v>1500000</v>
      </c>
      <c r="G22" s="92">
        <f t="shared" si="1"/>
        <v>0.254</v>
      </c>
    </row>
    <row r="23" spans="1:7" ht="9.75">
      <c r="A23" s="70">
        <v>1500000.01</v>
      </c>
      <c r="B23" s="70">
        <v>2000000</v>
      </c>
      <c r="C23" s="300">
        <v>0.247</v>
      </c>
      <c r="D23" s="91"/>
      <c r="E23" s="70"/>
      <c r="F23" s="70">
        <f t="shared" si="0"/>
        <v>2000000</v>
      </c>
      <c r="G23" s="92">
        <f t="shared" si="1"/>
        <v>0.247</v>
      </c>
    </row>
    <row r="24" spans="1:7" ht="9.75">
      <c r="A24" s="70">
        <v>2000000.01</v>
      </c>
      <c r="B24" s="70">
        <v>2500000</v>
      </c>
      <c r="C24" s="300">
        <v>0.24100000000000002</v>
      </c>
      <c r="D24" s="91"/>
      <c r="E24" s="70"/>
      <c r="F24" s="70">
        <f t="shared" si="0"/>
        <v>2500000</v>
      </c>
      <c r="G24" s="92">
        <f t="shared" si="1"/>
        <v>0.24100000000000002</v>
      </c>
    </row>
    <row r="25" spans="1:7" ht="22.5" customHeight="1">
      <c r="A25" s="70">
        <v>2500000.01</v>
      </c>
      <c r="B25" s="70">
        <v>3000000</v>
      </c>
      <c r="C25" s="300">
        <v>0.23600000000000002</v>
      </c>
      <c r="D25" s="91"/>
      <c r="E25" s="70"/>
      <c r="F25" s="70">
        <f t="shared" si="0"/>
        <v>3000000</v>
      </c>
      <c r="G25" s="92">
        <f t="shared" si="1"/>
        <v>0.23600000000000002</v>
      </c>
    </row>
    <row r="26" spans="1:7" ht="9.75">
      <c r="A26" s="70">
        <v>3000000.01</v>
      </c>
      <c r="B26" s="70">
        <v>3500000</v>
      </c>
      <c r="C26" s="300">
        <v>0.23199999999999998</v>
      </c>
      <c r="D26" s="91"/>
      <c r="E26" s="70"/>
      <c r="F26" s="70">
        <f t="shared" si="0"/>
        <v>3500000</v>
      </c>
      <c r="G26" s="92">
        <f t="shared" si="1"/>
        <v>0.23199999999999998</v>
      </c>
    </row>
    <row r="27" spans="1:7" ht="9.75">
      <c r="A27" s="70">
        <v>3500000.01</v>
      </c>
      <c r="B27" s="70">
        <v>4000000</v>
      </c>
      <c r="C27" s="300">
        <v>0.228</v>
      </c>
      <c r="D27" s="91"/>
      <c r="E27" s="70"/>
      <c r="F27" s="70">
        <f t="shared" si="0"/>
        <v>4000000</v>
      </c>
      <c r="G27" s="92">
        <f t="shared" si="1"/>
        <v>0.228</v>
      </c>
    </row>
    <row r="28" spans="1:7" ht="9.75">
      <c r="A28" s="70">
        <v>4000000.01</v>
      </c>
      <c r="B28" s="70">
        <v>4500000</v>
      </c>
      <c r="C28" s="300">
        <v>0.22399999999999998</v>
      </c>
      <c r="D28" s="91"/>
      <c r="E28" s="70"/>
      <c r="F28" s="70">
        <f t="shared" si="0"/>
        <v>4500000</v>
      </c>
      <c r="G28" s="92">
        <f t="shared" si="1"/>
        <v>0.22399999999999998</v>
      </c>
    </row>
    <row r="29" spans="1:7" ht="9.75">
      <c r="A29" s="70">
        <v>4500000.01</v>
      </c>
      <c r="B29" s="70">
        <v>5000000</v>
      </c>
      <c r="C29" s="300">
        <v>0.22</v>
      </c>
      <c r="D29" s="91"/>
      <c r="E29" s="70"/>
      <c r="F29" s="70">
        <f t="shared" si="0"/>
        <v>5000000</v>
      </c>
      <c r="G29" s="92">
        <f t="shared" si="1"/>
        <v>0.22</v>
      </c>
    </row>
    <row r="30" spans="1:7" ht="22.5" customHeight="1">
      <c r="A30" s="70">
        <v>5000000.01</v>
      </c>
      <c r="B30" s="70">
        <v>6000000</v>
      </c>
      <c r="C30" s="300">
        <v>0.212</v>
      </c>
      <c r="D30" s="91"/>
      <c r="E30" s="70"/>
      <c r="F30" s="70">
        <f t="shared" si="0"/>
        <v>6000000</v>
      </c>
      <c r="G30" s="92">
        <f t="shared" si="1"/>
        <v>0.212</v>
      </c>
    </row>
    <row r="31" spans="1:7" ht="9.75">
      <c r="A31" s="70">
        <v>6000000.01</v>
      </c>
      <c r="B31" s="70">
        <v>7000000</v>
      </c>
      <c r="C31" s="300">
        <v>0.204</v>
      </c>
      <c r="D31" s="91"/>
      <c r="E31" s="70"/>
      <c r="F31" s="70">
        <f t="shared" si="0"/>
        <v>7000000</v>
      </c>
      <c r="G31" s="92">
        <f t="shared" si="1"/>
        <v>0.204</v>
      </c>
    </row>
    <row r="32" spans="1:7" ht="9.75">
      <c r="A32" s="70">
        <v>7000000.01</v>
      </c>
      <c r="B32" s="70">
        <v>8000000</v>
      </c>
      <c r="C32" s="300">
        <v>0.196</v>
      </c>
      <c r="D32" s="91"/>
      <c r="E32" s="70"/>
      <c r="F32" s="70">
        <f t="shared" si="0"/>
        <v>8000000</v>
      </c>
      <c r="G32" s="92">
        <f t="shared" si="1"/>
        <v>0.196</v>
      </c>
    </row>
    <row r="33" spans="1:7" ht="9.75">
      <c r="A33" s="70">
        <v>8000000.01</v>
      </c>
      <c r="B33" s="70">
        <v>9000000</v>
      </c>
      <c r="C33" s="300">
        <v>0.188</v>
      </c>
      <c r="D33" s="91"/>
      <c r="E33" s="70"/>
      <c r="F33" s="70">
        <f t="shared" si="0"/>
        <v>9000000</v>
      </c>
      <c r="G33" s="92">
        <f t="shared" si="1"/>
        <v>0.188</v>
      </c>
    </row>
    <row r="34" spans="1:7" ht="9.75">
      <c r="A34" s="70">
        <v>9000000.01</v>
      </c>
      <c r="B34" s="70">
        <v>10000000</v>
      </c>
      <c r="C34" s="300">
        <v>0.18</v>
      </c>
      <c r="D34" s="91"/>
      <c r="E34" s="70"/>
      <c r="F34" s="70">
        <f t="shared" si="0"/>
        <v>10000000</v>
      </c>
      <c r="G34" s="92">
        <f t="shared" si="1"/>
        <v>0.18</v>
      </c>
    </row>
    <row r="35" spans="1:7" ht="22.5" customHeight="1">
      <c r="A35" s="70">
        <v>10000000.01</v>
      </c>
      <c r="B35" s="70">
        <v>12500000</v>
      </c>
      <c r="C35" s="300">
        <v>0.172</v>
      </c>
      <c r="D35" s="91"/>
      <c r="E35" s="70"/>
      <c r="F35" s="70">
        <f t="shared" si="0"/>
        <v>12500000</v>
      </c>
      <c r="G35" s="92">
        <f t="shared" si="1"/>
        <v>0.172</v>
      </c>
    </row>
    <row r="36" spans="1:7" ht="9.75">
      <c r="A36" s="70">
        <v>12500000.01</v>
      </c>
      <c r="B36" s="70">
        <v>15000000</v>
      </c>
      <c r="C36" s="300">
        <v>0.16399999999999998</v>
      </c>
      <c r="D36" s="91"/>
      <c r="E36" s="70"/>
      <c r="F36" s="70">
        <f t="shared" si="0"/>
        <v>15000000</v>
      </c>
      <c r="G36" s="92">
        <f t="shared" si="1"/>
        <v>0.16399999999999998</v>
      </c>
    </row>
    <row r="37" spans="1:7" ht="9.75">
      <c r="A37" s="70">
        <v>15000000.01</v>
      </c>
      <c r="B37" s="70">
        <v>17500000</v>
      </c>
      <c r="C37" s="300">
        <v>0.156</v>
      </c>
      <c r="D37" s="91"/>
      <c r="E37" s="70"/>
      <c r="F37" s="70">
        <f t="shared" si="0"/>
        <v>17500000</v>
      </c>
      <c r="G37" s="92">
        <f t="shared" si="1"/>
        <v>0.156</v>
      </c>
    </row>
    <row r="38" spans="1:7" ht="9.75">
      <c r="A38" s="70">
        <v>17500000.01</v>
      </c>
      <c r="B38" s="70">
        <v>20000000</v>
      </c>
      <c r="C38" s="300">
        <v>0.14800000000000002</v>
      </c>
      <c r="D38" s="91"/>
      <c r="E38" s="70"/>
      <c r="F38" s="70">
        <f t="shared" si="0"/>
        <v>20000000</v>
      </c>
      <c r="G38" s="92">
        <f t="shared" si="1"/>
        <v>0.14800000000000002</v>
      </c>
    </row>
    <row r="39" spans="1:7" ht="9.75">
      <c r="A39" s="70">
        <v>20000000.01</v>
      </c>
      <c r="B39" s="70">
        <v>22500000</v>
      </c>
      <c r="C39" s="300">
        <v>0.14</v>
      </c>
      <c r="D39" s="91"/>
      <c r="E39" s="70"/>
      <c r="F39" s="70">
        <f t="shared" si="0"/>
        <v>22500000</v>
      </c>
      <c r="G39" s="92">
        <f t="shared" si="1"/>
        <v>0.14</v>
      </c>
    </row>
    <row r="40" spans="1:7" ht="9.75">
      <c r="A40" s="70">
        <v>22500000.01</v>
      </c>
      <c r="B40" s="70">
        <v>25000000</v>
      </c>
      <c r="C40" s="300">
        <v>0.132</v>
      </c>
      <c r="D40" s="91"/>
      <c r="E40" s="70"/>
      <c r="F40" s="70">
        <f t="shared" si="0"/>
        <v>25000000</v>
      </c>
      <c r="G40" s="92">
        <f t="shared" si="1"/>
        <v>0.132</v>
      </c>
    </row>
    <row r="41" spans="1:7" ht="22.5" customHeight="1">
      <c r="A41" s="70">
        <v>25000000.01</v>
      </c>
      <c r="B41" s="70">
        <v>30000000</v>
      </c>
      <c r="C41" s="300">
        <v>0.124</v>
      </c>
      <c r="D41" s="91"/>
      <c r="E41" s="70"/>
      <c r="F41" s="70">
        <f t="shared" si="0"/>
        <v>30000000</v>
      </c>
      <c r="G41" s="92">
        <f t="shared" si="1"/>
        <v>0.124</v>
      </c>
    </row>
    <row r="42" spans="1:7" ht="9.75">
      <c r="A42" s="70">
        <v>30000000.01</v>
      </c>
      <c r="B42" s="70">
        <v>35000000</v>
      </c>
      <c r="C42" s="300">
        <v>0.11800000000000001</v>
      </c>
      <c r="D42" s="91"/>
      <c r="E42" s="70"/>
      <c r="F42" s="70">
        <f t="shared" si="0"/>
        <v>35000000</v>
      </c>
      <c r="G42" s="92">
        <f t="shared" si="1"/>
        <v>0.11800000000000001</v>
      </c>
    </row>
    <row r="43" spans="1:7" ht="9.75">
      <c r="A43" s="70">
        <v>35000000.01</v>
      </c>
      <c r="B43" s="70">
        <v>40000000</v>
      </c>
      <c r="C43" s="300">
        <v>0.112</v>
      </c>
      <c r="D43" s="91"/>
      <c r="E43" s="70"/>
      <c r="F43" s="70">
        <f t="shared" si="0"/>
        <v>40000000</v>
      </c>
      <c r="G43" s="92">
        <f t="shared" si="1"/>
        <v>0.112</v>
      </c>
    </row>
    <row r="44" spans="1:7" ht="9.75">
      <c r="A44" s="70">
        <v>40000000.01</v>
      </c>
      <c r="B44" s="70">
        <v>45000000</v>
      </c>
      <c r="C44" s="300">
        <v>0.106</v>
      </c>
      <c r="D44" s="91"/>
      <c r="E44" s="70"/>
      <c r="F44" s="70">
        <f t="shared" si="0"/>
        <v>45000000</v>
      </c>
      <c r="G44" s="92">
        <f t="shared" si="1"/>
        <v>0.106</v>
      </c>
    </row>
    <row r="45" spans="1:7" ht="9.75">
      <c r="A45" s="70">
        <v>45000000.01</v>
      </c>
      <c r="B45" s="70">
        <v>50000000</v>
      </c>
      <c r="C45" s="300">
        <v>0.1</v>
      </c>
      <c r="D45" s="91"/>
      <c r="E45" s="70"/>
      <c r="F45" s="70">
        <f t="shared" si="0"/>
        <v>50000000</v>
      </c>
      <c r="G45" s="92">
        <f t="shared" si="1"/>
        <v>0.1</v>
      </c>
    </row>
    <row r="46" spans="1:7" ht="22.5" customHeight="1">
      <c r="A46" s="70">
        <v>50000000.01</v>
      </c>
      <c r="B46" s="70">
        <v>55000000</v>
      </c>
      <c r="C46" s="300">
        <v>0.09</v>
      </c>
      <c r="D46" s="91"/>
      <c r="E46" s="70"/>
      <c r="F46" s="70">
        <f t="shared" si="0"/>
        <v>55000000</v>
      </c>
      <c r="G46" s="92">
        <f t="shared" si="1"/>
        <v>0.09</v>
      </c>
    </row>
    <row r="47" spans="1:7" ht="9.75">
      <c r="A47" s="70">
        <v>55000000.01</v>
      </c>
      <c r="B47" s="70">
        <v>60000000</v>
      </c>
      <c r="C47" s="300">
        <v>0.08</v>
      </c>
      <c r="D47" s="91"/>
      <c r="E47" s="70"/>
      <c r="F47" s="70">
        <f t="shared" si="0"/>
        <v>60000000</v>
      </c>
      <c r="G47" s="92">
        <f t="shared" si="1"/>
        <v>0.08</v>
      </c>
    </row>
    <row r="48" spans="1:7" ht="9.75">
      <c r="A48" s="70">
        <v>60000000.01</v>
      </c>
      <c r="B48" s="70">
        <v>65000000</v>
      </c>
      <c r="C48" s="300">
        <v>0.07</v>
      </c>
      <c r="D48" s="91"/>
      <c r="E48" s="70"/>
      <c r="F48" s="70">
        <f t="shared" si="0"/>
        <v>65000000</v>
      </c>
      <c r="G48" s="92">
        <f t="shared" si="1"/>
        <v>0.07</v>
      </c>
    </row>
    <row r="49" spans="1:7" ht="9.75">
      <c r="A49" s="70">
        <v>65000000.01</v>
      </c>
      <c r="B49" s="70">
        <v>70000000</v>
      </c>
      <c r="C49" s="300">
        <v>0.06</v>
      </c>
      <c r="D49" s="91"/>
      <c r="E49" s="70"/>
      <c r="F49" s="70">
        <f t="shared" si="0"/>
        <v>70000000</v>
      </c>
      <c r="G49" s="92">
        <f t="shared" si="1"/>
        <v>0.06</v>
      </c>
    </row>
    <row r="50" spans="1:7" ht="9.75">
      <c r="A50" s="70">
        <v>70000000.01</v>
      </c>
      <c r="B50" s="70">
        <v>75000000</v>
      </c>
      <c r="C50" s="300">
        <v>0.05</v>
      </c>
      <c r="D50" s="91"/>
      <c r="E50" s="70"/>
      <c r="F50" s="70">
        <f t="shared" si="0"/>
        <v>75000000</v>
      </c>
      <c r="G50" s="92">
        <f t="shared" si="1"/>
        <v>0.05</v>
      </c>
    </row>
    <row r="51" spans="1:7" ht="9.75">
      <c r="A51" s="70">
        <v>75000000.01</v>
      </c>
      <c r="B51" s="93" t="s">
        <v>117</v>
      </c>
      <c r="C51" s="300">
        <v>0.05</v>
      </c>
      <c r="D51" s="91"/>
      <c r="E51" s="70"/>
      <c r="F51" s="70" t="str">
        <f t="shared" si="0"/>
        <v>e oltre / und darüber</v>
      </c>
      <c r="G51" s="92">
        <f t="shared" si="1"/>
        <v>0.05</v>
      </c>
    </row>
  </sheetData>
  <sheetProtection password="BD42" sheet="1" objects="1" scenarios="1"/>
  <mergeCells count="4">
    <mergeCell ref="A5:C5"/>
    <mergeCell ref="A1:D1"/>
    <mergeCell ref="A2:D2"/>
    <mergeCell ref="A4:C4"/>
  </mergeCells>
  <printOptions/>
  <pageMargins left="0.7874015748031497" right="0.7874015748031497" top="0.984251968503937" bottom="0.984251968503937" header="0.5118110236220472" footer="0.5118110236220472"/>
  <pageSetup horizontalDpi="600" verticalDpi="600" orientation="portrait" paperSize="9"/>
  <headerFooter alignWithMargins="0">
    <oddHeader>&amp;LCalcolo dell' onorario per prestazioni di progettazione architettonica nell' edilizia privata
Honoarberechnung für architektonische Planungsleistungen im privaten Hochbau</oddHeader>
    <oddFooter>&amp;LOrdine degli Architetti, Pianificatori, Paesaggisti, Conservatori della Provincia di Bolzano
Kammer der Architekten, Raumplaner, Landschaftsplaner, Denkmalpfleger der Provinz Bozen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ordine-arch-bz-kammer</dc:creator>
  <cp:keywords/>
  <dc:description/>
  <cp:lastModifiedBy>Kurt Jakomet</cp:lastModifiedBy>
  <cp:lastPrinted>2013-06-02T18:33:19Z</cp:lastPrinted>
  <dcterms:created xsi:type="dcterms:W3CDTF">2002-01-18T11:32:16Z</dcterms:created>
  <dcterms:modified xsi:type="dcterms:W3CDTF">2013-11-28T08:19:35Z</dcterms:modified>
  <cp:category/>
  <cp:version/>
  <cp:contentType/>
  <cp:contentStatus/>
</cp:coreProperties>
</file>